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5480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1" i="1"/>
  <c r="G31"/>
  <c r="H31"/>
  <c r="I31"/>
  <c r="J31"/>
  <c r="K31"/>
  <c r="L31"/>
  <c r="M31"/>
  <c r="F32"/>
  <c r="G32"/>
  <c r="H32"/>
  <c r="I32"/>
  <c r="J32"/>
  <c r="K32"/>
  <c r="L32"/>
  <c r="M32"/>
  <c r="F33"/>
  <c r="G33"/>
  <c r="H33"/>
  <c r="I33"/>
  <c r="J33"/>
  <c r="K33"/>
  <c r="L33"/>
  <c r="M33"/>
  <c r="F34"/>
  <c r="G34"/>
  <c r="H34"/>
  <c r="I34"/>
  <c r="J34"/>
  <c r="K34"/>
  <c r="L34"/>
  <c r="M34"/>
  <c r="M30"/>
  <c r="L30"/>
  <c r="K30"/>
  <c r="J30"/>
  <c r="I30"/>
  <c r="H30"/>
  <c r="G30"/>
  <c r="F30"/>
  <c r="D30"/>
  <c r="E30"/>
  <c r="D31"/>
  <c r="E31"/>
  <c r="D32"/>
  <c r="E32"/>
  <c r="D34"/>
  <c r="E34"/>
  <c r="E33"/>
  <c r="D33"/>
  <c r="D7" l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  <c r="D5"/>
  <c r="D21" l="1"/>
  <c r="D20"/>
  <c r="D18"/>
  <c r="D19"/>
  <c r="D17"/>
  <c r="D6"/>
  <c r="D8" s="1"/>
  <c r="E5"/>
  <c r="E21" l="1"/>
  <c r="E20"/>
  <c r="E19"/>
  <c r="E18"/>
  <c r="E17"/>
  <c r="E6"/>
  <c r="E8" s="1"/>
  <c r="F5"/>
  <c r="F21" l="1"/>
  <c r="F20"/>
  <c r="F19"/>
  <c r="F18"/>
  <c r="F17"/>
  <c r="F6"/>
  <c r="F8" s="1"/>
  <c r="G5"/>
  <c r="G21" l="1"/>
  <c r="G20"/>
  <c r="G19"/>
  <c r="G18"/>
  <c r="G17"/>
  <c r="G6"/>
  <c r="G8" s="1"/>
  <c r="H5"/>
  <c r="H21" l="1"/>
  <c r="H20"/>
  <c r="H19"/>
  <c r="H18"/>
  <c r="H17"/>
  <c r="H6"/>
  <c r="H8" s="1"/>
  <c r="I5"/>
  <c r="I21" l="1"/>
  <c r="I20"/>
  <c r="I19"/>
  <c r="I18"/>
  <c r="I17"/>
  <c r="I6"/>
  <c r="I8" s="1"/>
  <c r="J5"/>
  <c r="J21" l="1"/>
  <c r="J20"/>
  <c r="J19"/>
  <c r="J18"/>
  <c r="J17"/>
  <c r="J6"/>
  <c r="J8" s="1"/>
  <c r="K5"/>
  <c r="K21" l="1"/>
  <c r="K20"/>
  <c r="K19"/>
  <c r="K18"/>
  <c r="K17"/>
  <c r="K6"/>
  <c r="K8" s="1"/>
  <c r="L5"/>
  <c r="L21" l="1"/>
  <c r="L20"/>
  <c r="L19"/>
  <c r="L18"/>
  <c r="L17"/>
  <c r="L6"/>
  <c r="L8" s="1"/>
  <c r="M5"/>
  <c r="M21" l="1"/>
  <c r="M20"/>
  <c r="M19"/>
  <c r="M18"/>
  <c r="M17"/>
  <c r="M6"/>
  <c r="M8" s="1"/>
  <c r="N5"/>
  <c r="N21" s="1"/>
  <c r="N20" l="1"/>
  <c r="N19"/>
  <c r="N18"/>
  <c r="N17"/>
  <c r="N6"/>
  <c r="N8" s="1"/>
  <c r="N31" s="1"/>
  <c r="O5"/>
  <c r="O21" s="1"/>
  <c r="O20" l="1"/>
  <c r="O19"/>
  <c r="O18"/>
  <c r="O17"/>
  <c r="N33"/>
  <c r="N32"/>
  <c r="N30"/>
  <c r="N34"/>
  <c r="O6"/>
  <c r="O8" s="1"/>
  <c r="O31" s="1"/>
  <c r="P5"/>
  <c r="P21" s="1"/>
  <c r="P20" l="1"/>
  <c r="P19"/>
  <c r="P18"/>
  <c r="P17"/>
  <c r="O34"/>
  <c r="O30"/>
  <c r="O33"/>
  <c r="O32"/>
  <c r="P6"/>
  <c r="P8" s="1"/>
  <c r="P31" s="1"/>
  <c r="Q5"/>
  <c r="Q21" s="1"/>
  <c r="P34" l="1"/>
  <c r="P33"/>
  <c r="P32"/>
  <c r="P30"/>
  <c r="Q20"/>
  <c r="Q19"/>
  <c r="Q18"/>
  <c r="Q17"/>
  <c r="Q6"/>
  <c r="Q8" s="1"/>
  <c r="Q31" s="1"/>
  <c r="R5"/>
  <c r="R21" s="1"/>
  <c r="R20" l="1"/>
  <c r="R19"/>
  <c r="R18"/>
  <c r="R17"/>
  <c r="Q34"/>
  <c r="Q32"/>
  <c r="Q33"/>
  <c r="Q30"/>
  <c r="R6"/>
  <c r="R8" s="1"/>
  <c r="R31" s="1"/>
  <c r="S5"/>
  <c r="S21" s="1"/>
  <c r="S20" l="1"/>
  <c r="S19"/>
  <c r="S18"/>
  <c r="S17"/>
  <c r="R34"/>
  <c r="R33"/>
  <c r="R32"/>
  <c r="R30"/>
  <c r="S6"/>
  <c r="S8" s="1"/>
  <c r="S31" s="1"/>
  <c r="T5"/>
  <c r="T21" s="1"/>
  <c r="S33" l="1"/>
  <c r="S34"/>
  <c r="S32"/>
  <c r="S30"/>
  <c r="T20"/>
  <c r="T19"/>
  <c r="T18"/>
  <c r="T17"/>
  <c r="T6"/>
  <c r="T8" s="1"/>
  <c r="T31" s="1"/>
  <c r="U5"/>
  <c r="U21" s="1"/>
  <c r="T34" l="1"/>
  <c r="T33"/>
  <c r="T32"/>
  <c r="T30"/>
  <c r="U20"/>
  <c r="U19"/>
  <c r="U18"/>
  <c r="U17"/>
  <c r="U6"/>
  <c r="U8" s="1"/>
  <c r="U31" s="1"/>
  <c r="V5"/>
  <c r="V21" s="1"/>
  <c r="V20" l="1"/>
  <c r="V19"/>
  <c r="V18"/>
  <c r="V17"/>
  <c r="U34"/>
  <c r="U33"/>
  <c r="U30"/>
  <c r="U32"/>
  <c r="W5"/>
  <c r="W21" s="1"/>
  <c r="V6"/>
  <c r="V8" s="1"/>
  <c r="V31" s="1"/>
  <c r="W20" l="1"/>
  <c r="W19"/>
  <c r="W18"/>
  <c r="W17"/>
  <c r="V34"/>
  <c r="V33"/>
  <c r="V32"/>
  <c r="V30"/>
  <c r="X5"/>
  <c r="X21" s="1"/>
  <c r="W6"/>
  <c r="W8" s="1"/>
  <c r="W31" s="1"/>
  <c r="W33" l="1"/>
  <c r="W34"/>
  <c r="W32"/>
  <c r="W30"/>
  <c r="X20"/>
  <c r="X19"/>
  <c r="X18"/>
  <c r="X17"/>
  <c r="X6"/>
  <c r="X8" s="1"/>
  <c r="X31" s="1"/>
  <c r="Y5"/>
  <c r="Y21" s="1"/>
  <c r="Y20" l="1"/>
  <c r="Y19"/>
  <c r="Y18"/>
  <c r="Y17"/>
  <c r="X34"/>
  <c r="X33"/>
  <c r="X32"/>
  <c r="X30"/>
  <c r="Y6"/>
  <c r="Y8" s="1"/>
  <c r="Y31" s="1"/>
  <c r="Z5"/>
  <c r="Z21" s="1"/>
  <c r="AA5" l="1"/>
  <c r="AA21" s="1"/>
  <c r="Y34"/>
  <c r="Y32"/>
  <c r="Y33"/>
  <c r="Y30"/>
  <c r="Z20"/>
  <c r="Z19"/>
  <c r="Z18"/>
  <c r="Z17"/>
  <c r="Z6"/>
  <c r="Z8" s="1"/>
  <c r="Z31" s="1"/>
  <c r="AB5" l="1"/>
  <c r="AB21" s="1"/>
  <c r="AA18"/>
  <c r="AA20"/>
  <c r="AA6"/>
  <c r="AA17"/>
  <c r="AA19"/>
  <c r="Z34"/>
  <c r="Z33"/>
  <c r="Z32"/>
  <c r="Z30"/>
  <c r="AA8"/>
  <c r="AA31" s="1"/>
  <c r="AB20" l="1"/>
  <c r="AC5"/>
  <c r="AC21" s="1"/>
  <c r="AB18"/>
  <c r="AB6"/>
  <c r="AB8" s="1"/>
  <c r="AB17"/>
  <c r="AB19"/>
  <c r="AC20"/>
  <c r="AC19"/>
  <c r="AC18"/>
  <c r="AC17"/>
  <c r="AA33"/>
  <c r="AA34"/>
  <c r="AA32"/>
  <c r="AA30"/>
  <c r="AC6"/>
  <c r="AD5"/>
  <c r="AD21" s="1"/>
  <c r="AB34" l="1"/>
  <c r="AB31"/>
  <c r="AB33"/>
  <c r="AC8"/>
  <c r="AC31" s="1"/>
  <c r="AB30"/>
  <c r="AB32"/>
  <c r="AD20"/>
  <c r="AD19"/>
  <c r="AD18"/>
  <c r="AD17"/>
  <c r="AD6"/>
  <c r="AD8" s="1"/>
  <c r="AD31" s="1"/>
  <c r="AE5"/>
  <c r="AE21" s="1"/>
  <c r="AC33" l="1"/>
  <c r="AC34"/>
  <c r="AC30"/>
  <c r="AC32"/>
  <c r="AD34"/>
  <c r="AD33"/>
  <c r="AD32"/>
  <c r="AD30"/>
  <c r="AE20"/>
  <c r="AE19"/>
  <c r="AE18"/>
  <c r="AE17"/>
  <c r="AE6"/>
  <c r="AE8" s="1"/>
  <c r="AE31" s="1"/>
  <c r="AF5"/>
  <c r="AF21" s="1"/>
  <c r="AE33" l="1"/>
  <c r="AE34"/>
  <c r="AE32"/>
  <c r="AE30"/>
  <c r="AF20"/>
  <c r="AF19"/>
  <c r="AF18"/>
  <c r="AF17"/>
  <c r="AF6"/>
  <c r="AF8" s="1"/>
  <c r="AF31" s="1"/>
  <c r="AG5"/>
  <c r="AG21" s="1"/>
  <c r="AF34" l="1"/>
  <c r="AF33"/>
  <c r="AF32"/>
  <c r="AF30"/>
  <c r="AG20"/>
  <c r="AG19"/>
  <c r="AG18"/>
  <c r="AG17"/>
  <c r="AG6"/>
  <c r="AG8" s="1"/>
  <c r="AG31" s="1"/>
  <c r="AH5"/>
  <c r="AH21" s="1"/>
  <c r="AG34" l="1"/>
  <c r="AG32"/>
  <c r="AG33"/>
  <c r="AG30"/>
  <c r="AH20"/>
  <c r="AH19"/>
  <c r="AH18"/>
  <c r="AH17"/>
  <c r="AH6"/>
  <c r="AH8" s="1"/>
  <c r="AH31" s="1"/>
  <c r="AI5"/>
  <c r="AI21" s="1"/>
  <c r="AI20" l="1"/>
  <c r="AI19"/>
  <c r="AI18"/>
  <c r="AI17"/>
  <c r="AH34"/>
  <c r="AH33"/>
  <c r="AH32"/>
  <c r="AH30"/>
  <c r="AI6"/>
  <c r="AI8" s="1"/>
  <c r="AI31" s="1"/>
  <c r="AJ5"/>
  <c r="AJ21" s="1"/>
  <c r="AJ20" l="1"/>
  <c r="AJ19"/>
  <c r="AJ18"/>
  <c r="AJ17"/>
  <c r="AI33"/>
  <c r="AI34"/>
  <c r="AI32"/>
  <c r="AI30"/>
  <c r="AJ6"/>
  <c r="AJ8" s="1"/>
  <c r="AJ31" s="1"/>
  <c r="AK5"/>
  <c r="AK21" s="1"/>
  <c r="AK20" l="1"/>
  <c r="AK19"/>
  <c r="AK18"/>
  <c r="AK17"/>
  <c r="AJ34"/>
  <c r="AJ33"/>
  <c r="AJ32"/>
  <c r="AJ30"/>
  <c r="AK6"/>
  <c r="AK8" s="1"/>
  <c r="AK31" s="1"/>
  <c r="AL5"/>
  <c r="AL21" s="1"/>
  <c r="AK34" l="1"/>
  <c r="AK32"/>
  <c r="AK33"/>
  <c r="AK30"/>
  <c r="AL20"/>
  <c r="AL19"/>
  <c r="AL18"/>
  <c r="AL17"/>
  <c r="AL6"/>
  <c r="AL8" s="1"/>
  <c r="AL31" s="1"/>
  <c r="AM5"/>
  <c r="AM21" s="1"/>
  <c r="AL34" l="1"/>
  <c r="AL33"/>
  <c r="AL32"/>
  <c r="AL30"/>
  <c r="AM20"/>
  <c r="AM19"/>
  <c r="AM18"/>
  <c r="AM17"/>
  <c r="AM6"/>
  <c r="AM8" s="1"/>
  <c r="AM31" s="1"/>
  <c r="AN5"/>
  <c r="AN21" s="1"/>
  <c r="AM33" l="1"/>
  <c r="AM34"/>
  <c r="AM32"/>
  <c r="AM30"/>
  <c r="AN20"/>
  <c r="AN19"/>
  <c r="AN18"/>
  <c r="AN17"/>
  <c r="AN6"/>
  <c r="AN8" s="1"/>
  <c r="AN31" s="1"/>
  <c r="AO5"/>
  <c r="AO21" s="1"/>
  <c r="AN34" l="1"/>
  <c r="AN33"/>
  <c r="AN32"/>
  <c r="AN30"/>
  <c r="AO20"/>
  <c r="AO19"/>
  <c r="AO18"/>
  <c r="AO17"/>
  <c r="AO6"/>
  <c r="AO8" s="1"/>
  <c r="AO31" s="1"/>
  <c r="AP5"/>
  <c r="AP21" s="1"/>
  <c r="AO34" l="1"/>
  <c r="AO32"/>
  <c r="AO33"/>
  <c r="AO30"/>
  <c r="AP20"/>
  <c r="AP19"/>
  <c r="AP18"/>
  <c r="AP17"/>
  <c r="AP6"/>
  <c r="AP8" s="1"/>
  <c r="AP31" s="1"/>
  <c r="AQ5"/>
  <c r="AQ21" s="1"/>
  <c r="AP34" l="1"/>
  <c r="AP33"/>
  <c r="AP32"/>
  <c r="AP30"/>
  <c r="AQ20"/>
  <c r="AQ19"/>
  <c r="AQ18"/>
  <c r="AQ17"/>
  <c r="AQ6"/>
  <c r="AQ8" s="1"/>
  <c r="AQ31" s="1"/>
  <c r="AR5"/>
  <c r="AR21" s="1"/>
  <c r="AR20" l="1"/>
  <c r="AR19"/>
  <c r="AR18"/>
  <c r="AR17"/>
  <c r="AQ33"/>
  <c r="AQ34"/>
  <c r="AQ32"/>
  <c r="AQ30"/>
  <c r="AR6"/>
  <c r="AR8" s="1"/>
  <c r="AR31" s="1"/>
  <c r="AS5"/>
  <c r="AS21" s="1"/>
  <c r="AR34" l="1"/>
  <c r="AR33"/>
  <c r="AR32"/>
  <c r="AR30"/>
  <c r="AS20"/>
  <c r="AS19"/>
  <c r="AS18"/>
  <c r="AS17"/>
  <c r="AS6"/>
  <c r="AS8" s="1"/>
  <c r="AS31" s="1"/>
  <c r="AT5"/>
  <c r="AT21" s="1"/>
  <c r="AS34" l="1"/>
  <c r="AS32"/>
  <c r="AS33"/>
  <c r="AS30"/>
  <c r="AT20"/>
  <c r="AT19"/>
  <c r="AT18"/>
  <c r="AT17"/>
  <c r="AT6"/>
  <c r="AT8" s="1"/>
  <c r="AT31" s="1"/>
  <c r="AU5"/>
  <c r="AU21" s="1"/>
  <c r="AU20" l="1"/>
  <c r="AU19"/>
  <c r="AU18"/>
  <c r="AU17"/>
  <c r="AT34"/>
  <c r="AT33"/>
  <c r="AT32"/>
  <c r="AT30"/>
  <c r="AU6"/>
  <c r="AU8" s="1"/>
  <c r="AU31" s="1"/>
  <c r="AV5"/>
  <c r="AV21" s="1"/>
  <c r="AW21" s="1"/>
  <c r="AU33" l="1"/>
  <c r="AU34"/>
  <c r="AU32"/>
  <c r="AU30"/>
  <c r="AV20"/>
  <c r="AW20" s="1"/>
  <c r="AV19"/>
  <c r="AW19" s="1"/>
  <c r="AV18"/>
  <c r="AW18" s="1"/>
  <c r="AV17"/>
  <c r="AW17" s="1"/>
  <c r="AV6"/>
  <c r="AV8" s="1"/>
  <c r="AV31" s="1"/>
  <c r="AW31" s="1"/>
  <c r="AV34" l="1"/>
  <c r="AW34" s="1"/>
  <c r="AV33"/>
  <c r="AW33" s="1"/>
  <c r="AV32"/>
  <c r="AW32" s="1"/>
  <c r="AV30"/>
  <c r="AW30" s="1"/>
</calcChain>
</file>

<file path=xl/sharedStrings.xml><?xml version="1.0" encoding="utf-8"?>
<sst xmlns="http://schemas.openxmlformats.org/spreadsheetml/2006/main" count="194" uniqueCount="85">
  <si>
    <t>sueldo mensual</t>
  </si>
  <si>
    <t>año</t>
  </si>
  <si>
    <t>aporte a la AFP</t>
  </si>
  <si>
    <t>65 años</t>
  </si>
  <si>
    <t xml:space="preserve"> </t>
  </si>
  <si>
    <t>fondo acumulado</t>
  </si>
  <si>
    <t>12 sueldos año</t>
  </si>
  <si>
    <t>Supuestos</t>
  </si>
  <si>
    <t>PROFUTURO</t>
  </si>
  <si>
    <t xml:space="preserve">HORIZONTE </t>
  </si>
  <si>
    <t xml:space="preserve">INTEGRA </t>
  </si>
  <si>
    <t>PRIMA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</si>
  <si>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</si>
  <si>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</si>
  <si>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</si>
  <si>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</si>
  <si>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</si>
  <si>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</si>
  <si>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</si>
  <si>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</si>
  <si>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</si>
  <si>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</si>
  <si>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</si>
  <si>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</si>
  <si>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AÑO 13</t>
  </si>
  <si>
    <t>AÑO 14</t>
  </si>
  <si>
    <t>AÑO 15</t>
  </si>
  <si>
    <t>AÑO 16</t>
  </si>
  <si>
    <t>AÑO 17</t>
  </si>
  <si>
    <t>AÑO 18</t>
  </si>
  <si>
    <t>AÑO 19</t>
  </si>
  <si>
    <t>AÑO 20</t>
  </si>
  <si>
    <t>AÑO 21</t>
  </si>
  <si>
    <t>AÑO 22</t>
  </si>
  <si>
    <t>AÑO 23</t>
  </si>
  <si>
    <t>AÑO 24</t>
  </si>
  <si>
    <t>AÑO 25</t>
  </si>
  <si>
    <t>AÑO 26</t>
  </si>
  <si>
    <t>AÑO 27</t>
  </si>
  <si>
    <t>AÑO 28</t>
  </si>
  <si>
    <t>AÑO 29</t>
  </si>
  <si>
    <t>AÑO 30</t>
  </si>
  <si>
    <t>AÑO 31</t>
  </si>
  <si>
    <t>AÑO 32</t>
  </si>
  <si>
    <t>AÑO 33</t>
  </si>
  <si>
    <t>AÑO 34</t>
  </si>
  <si>
    <t>AÑO 35</t>
  </si>
  <si>
    <t>AÑO 36</t>
  </si>
  <si>
    <t>AÑO 37</t>
  </si>
  <si>
    <t>AÑO 38</t>
  </si>
  <si>
    <t>AÑO 39</t>
  </si>
  <si>
    <t>AÑO 40</t>
  </si>
  <si>
    <t>AÑO 41</t>
  </si>
  <si>
    <t>AÑO 42</t>
  </si>
  <si>
    <t>AÑO 43</t>
  </si>
  <si>
    <t>AÑO 44</t>
  </si>
  <si>
    <t>AÑO 45</t>
  </si>
  <si>
    <t>PAGADO</t>
  </si>
  <si>
    <t xml:space="preserve">TOTAL </t>
  </si>
  <si>
    <t>AL JUBILARSE</t>
  </si>
  <si>
    <t>POR SALDO</t>
  </si>
  <si>
    <t>POR FLUJO (2)</t>
  </si>
  <si>
    <t>HABITAT</t>
  </si>
  <si>
    <t>POR FLUJO (1)</t>
  </si>
  <si>
    <t>COMISIONES OFERTADAS POR LAS AFPS PARA EL PERIODO 2013-2014 SISTEMA MIXTO</t>
  </si>
  <si>
    <t>nota. Profuturo cobra a sus aportantes en realidad 1.6% con un contrato de permanencia de 3 años, igual Horizonte e Integra en realidad cobran menos de lo que indica la SBS.</t>
  </si>
  <si>
    <t xml:space="preserve">CONCLUSIONES   </t>
  </si>
  <si>
    <t>4) una persona de 55 años, que aporta 10 años y se jubila, a los 69 años (sumando los pagos realizados hasta el año 14) ya habrá pagado más comisión por saldos que por flujos, no es cierto que a las personas mayores les conviene la comisión por saldos, ver suma de color amarillo</t>
  </si>
  <si>
    <t>rentabilidad anual</t>
  </si>
  <si>
    <t>PRIMA, Profuturo (3)</t>
  </si>
  <si>
    <t>Con las mejoras al sistema, se reducen costos de ventas y otros por lo que las afps debieran reducir sus comisiones a estandares internacionales</t>
  </si>
  <si>
    <t>HABITAT EN CHILE</t>
  </si>
  <si>
    <t>AFP HABITAT COBRA POR FLUJO EN CHILE 1.27%, EN CHILE NO FUNCIONA EL SISTEMA MIXTO.</t>
  </si>
  <si>
    <t>nota. Con el sistema mixto, por saldos, te cobran cuando estas desempleado, te cobran siempre, por administrar el fondo.</t>
  </si>
  <si>
    <t>5) a igual comisión en el sistema mixto se paga algo menos en los primeros años y el resto de tiempo se paga más por saldo</t>
  </si>
  <si>
    <t>Si se generara competencia por flujo la comisión debiera estar entre 1  y 1.2% y la comisión por saldo en 0.5% (sin embargo por saldo las afps cobran más de 1% desde hace años- aportes voluntarios)</t>
  </si>
  <si>
    <t>3) durante los primeros años pagas menos, pero después la  comisión por saldo crece significativamente y la otra se mantiene constante</t>
  </si>
  <si>
    <t>1) el cambio de sistema es irreversible, no deben compararse sólo los dos primeros años sino el total de pagos a la afp hasta su jubilación 65-70 años</t>
  </si>
  <si>
    <t>2) el sistema por saldo no genera competencia, sino incentiva la concentración en el largo plazo por ello la sbs creó el sistema mixto para generar competencia en los primeros 10 años</t>
  </si>
  <si>
    <t xml:space="preserve">El objetivo del presente archivo es facilitar el cálculo del monto a pagar por comisión en los sistemas por flujo y por saldo y tiene supuestos del autor para simplificar la comparación. </t>
  </si>
  <si>
    <t>El fondo total acumulado no tiene descuento por la comisión a pagar a efectos de simplificar la comparación entre ambos sistemas.</t>
  </si>
  <si>
    <t>COMISIONES DE AFPS EN LA ACTUALIDAD, POR FLUJO O SOBRE LA REMUNERACIÓN  (Licitación PERIODO 2013-2014)</t>
  </si>
  <si>
    <t>Es mas sencillo considerando un mismo sueldo (fila B3) pero también se puede ingresar el sueldo anual en la fila 5 desde abril de 2013 hasta el año que se ha previsto laborar y tramitar la jubilación. Ingresado ello sume y calcule cuanto le paga a la afp en total y que proporción de su sueldo es la última comisión que pagará.</t>
  </si>
  <si>
    <t>Considerando 1,000 soles de sueldo es fácil ver la cantidad de sueldos que se pagan en la comisión por saldo (dividiendo la comisión entre 1,000) o también hacer un múltiplo para su sueldo real.</t>
  </si>
  <si>
    <t>la SBS ha generado la transición de 10 años pero en el largo plazo el sistema será por saldos, sugiero ver el monto de las comisiones a partir del año 11, he simulado dicha transición de 10 años.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</si>
</sst>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1" fontId="0" fillId="0" borderId="0" xfId="0" applyNumberFormat="1"/>
    <xf numFmtId="0" fontId="3" fillId="0" borderId="0" xfId="0" applyFont="1"/>
    <xf numFmtId="10" fontId="0" fillId="0" borderId="0" xfId="1" applyNumberFormat="1" applyFont="1"/>
    <xf numFmtId="1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6" xfId="0" applyBorder="1"/>
    <xf numFmtId="10" fontId="0" fillId="0" borderId="1" xfId="1" applyNumberFormat="1" applyFont="1" applyBorder="1"/>
    <xf numFmtId="10" fontId="0" fillId="0" borderId="0" xfId="1" applyNumberFormat="1" applyFont="1" applyBorder="1"/>
    <xf numFmtId="0" fontId="0" fillId="0" borderId="8" xfId="0" applyFill="1" applyBorder="1"/>
    <xf numFmtId="0" fontId="0" fillId="0" borderId="1" xfId="0" applyFill="1" applyBorder="1"/>
    <xf numFmtId="0" fontId="0" fillId="0" borderId="7" xfId="0" applyBorder="1"/>
    <xf numFmtId="0" fontId="3" fillId="0" borderId="1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0" fontId="0" fillId="0" borderId="0" xfId="0" applyFill="1" applyBorder="1"/>
    <xf numFmtId="1" fontId="0" fillId="0" borderId="0" xfId="0" applyNumberFormat="1" applyBorder="1"/>
    <xf numFmtId="0" fontId="3" fillId="0" borderId="0" xfId="0" applyFont="1" applyFill="1" applyBorder="1"/>
    <xf numFmtId="0" fontId="3" fillId="0" borderId="0" xfId="0" applyFont="1" applyBorder="1"/>
    <xf numFmtId="0" fontId="0" fillId="0" borderId="0" xfId="0" applyBorder="1"/>
    <xf numFmtId="164" fontId="0" fillId="2" borderId="1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1" xfId="0" applyFill="1" applyBorder="1"/>
    <xf numFmtId="1" fontId="0" fillId="3" borderId="0" xfId="0" applyNumberFormat="1" applyFill="1" applyBorder="1"/>
    <xf numFmtId="1" fontId="0" fillId="0" borderId="0" xfId="0" applyNumberFormat="1" applyFill="1"/>
    <xf numFmtId="164" fontId="0" fillId="2" borderId="1" xfId="0" applyNumberFormat="1" applyFill="1" applyBorder="1"/>
    <xf numFmtId="10" fontId="3" fillId="2" borderId="1" xfId="1" applyNumberFormat="1" applyFont="1" applyFill="1" applyBorder="1"/>
    <xf numFmtId="10" fontId="0" fillId="2" borderId="1" xfId="1" applyNumberFormat="1" applyFont="1" applyFill="1" applyBorder="1"/>
    <xf numFmtId="1" fontId="0" fillId="2" borderId="1" xfId="0" applyNumberFormat="1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Font="1" applyFill="1" applyBorder="1"/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44"/>
  <sheetViews>
    <sheetView tabSelected="1" zoomScaleNormal="100" workbookViewId="0">
      <selection activeCell="A2" sqref="A2"/>
    </sheetView>
  </sheetViews>
  <sheetFormatPr baseColWidth="10" defaultRowHeight="15"/>
  <cols>
    <col min="1" max="1" width="20.5703125" customWidth="1"/>
    <col min="2" max="3" width="15.85546875" customWidth="1"/>
    <col min="49" max="49" width="12.28515625" customWidth="1"/>
  </cols>
  <sheetData>
    <row r="1" spans="1:49">
      <c r="G1" t="s">
        <v>4</v>
      </c>
    </row>
    <row r="2" spans="1:49">
      <c r="A2" s="24" t="s">
        <v>7</v>
      </c>
      <c r="B2" t="s">
        <v>4</v>
      </c>
      <c r="U2" s="2" t="s">
        <v>4</v>
      </c>
      <c r="AV2" t="s">
        <v>3</v>
      </c>
      <c r="AW2" s="12" t="s">
        <v>4</v>
      </c>
    </row>
    <row r="3" spans="1:49">
      <c r="A3" s="12" t="s">
        <v>0</v>
      </c>
      <c r="B3" s="33">
        <v>1000</v>
      </c>
      <c r="C3" s="17"/>
      <c r="D3" s="10" t="s">
        <v>1</v>
      </c>
      <c r="E3" s="6" t="s">
        <v>1</v>
      </c>
      <c r="F3" s="10" t="s">
        <v>1</v>
      </c>
      <c r="G3" s="6" t="s">
        <v>1</v>
      </c>
      <c r="H3" s="10" t="s">
        <v>1</v>
      </c>
      <c r="I3" s="6" t="s">
        <v>1</v>
      </c>
      <c r="J3" s="10" t="s">
        <v>1</v>
      </c>
      <c r="K3" s="6" t="s">
        <v>1</v>
      </c>
      <c r="L3" s="10" t="s">
        <v>1</v>
      </c>
      <c r="M3" s="7" t="s">
        <v>1</v>
      </c>
      <c r="N3" s="10" t="s">
        <v>1</v>
      </c>
      <c r="O3" s="6" t="s">
        <v>1</v>
      </c>
      <c r="P3" s="10" t="s">
        <v>1</v>
      </c>
      <c r="Q3" s="6" t="s">
        <v>1</v>
      </c>
      <c r="R3" s="10" t="s">
        <v>1</v>
      </c>
      <c r="S3" s="6" t="s">
        <v>1</v>
      </c>
      <c r="T3" s="10" t="s">
        <v>1</v>
      </c>
      <c r="U3" s="6" t="s">
        <v>1</v>
      </c>
      <c r="V3" s="10" t="s">
        <v>1</v>
      </c>
      <c r="W3" s="7" t="s">
        <v>1</v>
      </c>
      <c r="X3" s="10" t="s">
        <v>1</v>
      </c>
      <c r="Y3" s="6" t="s">
        <v>1</v>
      </c>
      <c r="Z3" s="10" t="s">
        <v>1</v>
      </c>
      <c r="AA3" s="6" t="s">
        <v>1</v>
      </c>
      <c r="AB3" s="10" t="s">
        <v>1</v>
      </c>
      <c r="AC3" s="6" t="s">
        <v>1</v>
      </c>
      <c r="AD3" s="10" t="s">
        <v>1</v>
      </c>
      <c r="AE3" s="6" t="s">
        <v>1</v>
      </c>
      <c r="AF3" s="10" t="s">
        <v>1</v>
      </c>
      <c r="AG3" s="7" t="s">
        <v>1</v>
      </c>
      <c r="AH3" s="10" t="s">
        <v>1</v>
      </c>
      <c r="AI3" s="6" t="s">
        <v>1</v>
      </c>
      <c r="AJ3" s="10" t="s">
        <v>1</v>
      </c>
      <c r="AK3" s="6" t="s">
        <v>1</v>
      </c>
      <c r="AL3" s="10" t="s">
        <v>1</v>
      </c>
      <c r="AM3" s="6" t="s">
        <v>1</v>
      </c>
      <c r="AN3" s="10" t="s">
        <v>1</v>
      </c>
      <c r="AO3" s="6" t="s">
        <v>1</v>
      </c>
      <c r="AP3" s="10" t="s">
        <v>1</v>
      </c>
      <c r="AQ3" s="7" t="s">
        <v>1</v>
      </c>
      <c r="AR3" s="10" t="s">
        <v>1</v>
      </c>
      <c r="AS3" s="6" t="s">
        <v>1</v>
      </c>
      <c r="AT3" s="10" t="s">
        <v>1</v>
      </c>
      <c r="AU3" s="6" t="s">
        <v>1</v>
      </c>
      <c r="AV3" s="10" t="s">
        <v>1</v>
      </c>
      <c r="AW3" s="10" t="s">
        <v>4</v>
      </c>
    </row>
    <row r="4" spans="1:49">
      <c r="C4" s="22"/>
      <c r="D4" s="11">
        <v>1</v>
      </c>
      <c r="E4" s="8">
        <v>2</v>
      </c>
      <c r="F4" s="11">
        <v>3</v>
      </c>
      <c r="G4" s="8">
        <v>4</v>
      </c>
      <c r="H4" s="11">
        <v>5</v>
      </c>
      <c r="I4" s="8">
        <v>6</v>
      </c>
      <c r="J4" s="11">
        <v>7</v>
      </c>
      <c r="K4" s="8">
        <v>8</v>
      </c>
      <c r="L4" s="11">
        <v>9</v>
      </c>
      <c r="M4" s="9">
        <v>10</v>
      </c>
      <c r="N4" s="11">
        <v>11</v>
      </c>
      <c r="O4" s="8">
        <v>12</v>
      </c>
      <c r="P4" s="11">
        <v>13</v>
      </c>
      <c r="Q4" s="8">
        <v>14</v>
      </c>
      <c r="R4" s="11">
        <v>15</v>
      </c>
      <c r="S4" s="8">
        <v>16</v>
      </c>
      <c r="T4" s="11">
        <v>17</v>
      </c>
      <c r="U4" s="8">
        <v>18</v>
      </c>
      <c r="V4" s="11">
        <v>19</v>
      </c>
      <c r="W4" s="9">
        <v>20</v>
      </c>
      <c r="X4" s="11">
        <v>21</v>
      </c>
      <c r="Y4" s="8">
        <v>22</v>
      </c>
      <c r="Z4" s="11">
        <v>23</v>
      </c>
      <c r="AA4" s="8">
        <v>24</v>
      </c>
      <c r="AB4" s="11">
        <v>25</v>
      </c>
      <c r="AC4" s="8">
        <v>26</v>
      </c>
      <c r="AD4" s="11">
        <v>27</v>
      </c>
      <c r="AE4" s="8">
        <v>28</v>
      </c>
      <c r="AF4" s="11">
        <v>29</v>
      </c>
      <c r="AG4" s="9">
        <v>30</v>
      </c>
      <c r="AH4" s="11">
        <v>31</v>
      </c>
      <c r="AI4" s="8">
        <v>32</v>
      </c>
      <c r="AJ4" s="11">
        <v>33</v>
      </c>
      <c r="AK4" s="8">
        <v>34</v>
      </c>
      <c r="AL4" s="11">
        <v>35</v>
      </c>
      <c r="AM4" s="8">
        <v>36</v>
      </c>
      <c r="AN4" s="11">
        <v>37</v>
      </c>
      <c r="AO4" s="8">
        <v>38</v>
      </c>
      <c r="AP4" s="11">
        <v>39</v>
      </c>
      <c r="AQ4" s="9">
        <v>40</v>
      </c>
      <c r="AR4" s="11">
        <v>41</v>
      </c>
      <c r="AS4" s="8">
        <v>42</v>
      </c>
      <c r="AT4" s="11">
        <v>43</v>
      </c>
      <c r="AU4" s="8">
        <v>44</v>
      </c>
      <c r="AV4" s="11">
        <v>45</v>
      </c>
      <c r="AW4" s="11" t="s">
        <v>4</v>
      </c>
    </row>
    <row r="5" spans="1:49">
      <c r="A5" s="34" t="s">
        <v>6</v>
      </c>
      <c r="B5" s="12"/>
      <c r="C5" s="12"/>
      <c r="D5" s="34">
        <f>B3*12</f>
        <v>12000</v>
      </c>
      <c r="E5" s="34">
        <f>D5</f>
        <v>12000</v>
      </c>
      <c r="F5" s="34">
        <f t="shared" ref="F5" si="0">E5</f>
        <v>12000</v>
      </c>
      <c r="G5" s="34">
        <f t="shared" ref="G5" si="1">F5</f>
        <v>12000</v>
      </c>
      <c r="H5" s="34">
        <f t="shared" ref="H5" si="2">G5</f>
        <v>12000</v>
      </c>
      <c r="I5" s="34">
        <f t="shared" ref="I5" si="3">H5</f>
        <v>12000</v>
      </c>
      <c r="J5" s="34">
        <f t="shared" ref="J5" si="4">I5</f>
        <v>12000</v>
      </c>
      <c r="K5" s="34">
        <f t="shared" ref="K5" si="5">J5</f>
        <v>12000</v>
      </c>
      <c r="L5" s="34">
        <f t="shared" ref="L5" si="6">K5</f>
        <v>12000</v>
      </c>
      <c r="M5" s="34">
        <f t="shared" ref="M5" si="7">L5</f>
        <v>12000</v>
      </c>
      <c r="N5" s="34">
        <f t="shared" ref="N5" si="8">M5</f>
        <v>12000</v>
      </c>
      <c r="O5" s="34">
        <f t="shared" ref="O5" si="9">N5</f>
        <v>12000</v>
      </c>
      <c r="P5" s="34">
        <f t="shared" ref="P5" si="10">O5</f>
        <v>12000</v>
      </c>
      <c r="Q5" s="34">
        <f t="shared" ref="Q5" si="11">P5</f>
        <v>12000</v>
      </c>
      <c r="R5" s="34">
        <f t="shared" ref="R5" si="12">Q5</f>
        <v>12000</v>
      </c>
      <c r="S5" s="34">
        <f t="shared" ref="S5" si="13">R5</f>
        <v>12000</v>
      </c>
      <c r="T5" s="34">
        <f t="shared" ref="T5" si="14">S5</f>
        <v>12000</v>
      </c>
      <c r="U5" s="34">
        <f t="shared" ref="U5" si="15">T5</f>
        <v>12000</v>
      </c>
      <c r="V5" s="34">
        <f t="shared" ref="V5" si="16">U5</f>
        <v>12000</v>
      </c>
      <c r="W5" s="34">
        <f t="shared" ref="W5" si="17">V5</f>
        <v>12000</v>
      </c>
      <c r="X5" s="34">
        <f t="shared" ref="X5" si="18">W5</f>
        <v>12000</v>
      </c>
      <c r="Y5" s="34">
        <f t="shared" ref="Y5" si="19">X5</f>
        <v>12000</v>
      </c>
      <c r="Z5" s="34">
        <f t="shared" ref="Z5" si="20">Y5</f>
        <v>12000</v>
      </c>
      <c r="AA5" s="34">
        <f t="shared" ref="AA5" si="21">Z5</f>
        <v>12000</v>
      </c>
      <c r="AB5" s="34">
        <f t="shared" ref="AB5" si="22">AA5</f>
        <v>12000</v>
      </c>
      <c r="AC5" s="34">
        <f t="shared" ref="AC5" si="23">AB5</f>
        <v>12000</v>
      </c>
      <c r="AD5" s="34">
        <f t="shared" ref="AD5" si="24">AC5</f>
        <v>12000</v>
      </c>
      <c r="AE5" s="34">
        <f t="shared" ref="AE5" si="25">AD5</f>
        <v>12000</v>
      </c>
      <c r="AF5" s="34">
        <f t="shared" ref="AF5" si="26">AE5</f>
        <v>12000</v>
      </c>
      <c r="AG5" s="34">
        <f t="shared" ref="AG5" si="27">AF5</f>
        <v>12000</v>
      </c>
      <c r="AH5" s="34">
        <f t="shared" ref="AH5" si="28">AG5</f>
        <v>12000</v>
      </c>
      <c r="AI5" s="34">
        <f t="shared" ref="AI5" si="29">AH5</f>
        <v>12000</v>
      </c>
      <c r="AJ5" s="34">
        <f t="shared" ref="AJ5" si="30">AI5</f>
        <v>12000</v>
      </c>
      <c r="AK5" s="34">
        <f t="shared" ref="AK5" si="31">AJ5</f>
        <v>12000</v>
      </c>
      <c r="AL5" s="34">
        <f t="shared" ref="AL5" si="32">AK5</f>
        <v>12000</v>
      </c>
      <c r="AM5" s="34">
        <f t="shared" ref="AM5" si="33">AL5</f>
        <v>12000</v>
      </c>
      <c r="AN5" s="34">
        <f t="shared" ref="AN5" si="34">AM5</f>
        <v>12000</v>
      </c>
      <c r="AO5" s="34">
        <f t="shared" ref="AO5" si="35">AN5</f>
        <v>12000</v>
      </c>
      <c r="AP5" s="34">
        <f t="shared" ref="AP5" si="36">AO5</f>
        <v>12000</v>
      </c>
      <c r="AQ5" s="34">
        <f t="shared" ref="AQ5" si="37">AP5</f>
        <v>12000</v>
      </c>
      <c r="AR5" s="34">
        <f t="shared" ref="AR5" si="38">AQ5</f>
        <v>12000</v>
      </c>
      <c r="AS5" s="34">
        <f t="shared" ref="AS5" si="39">AR5</f>
        <v>12000</v>
      </c>
      <c r="AT5" s="34">
        <f t="shared" ref="AT5" si="40">AS5</f>
        <v>12000</v>
      </c>
      <c r="AU5" s="34">
        <f t="shared" ref="AU5" si="41">AT5</f>
        <v>12000</v>
      </c>
      <c r="AV5" s="34">
        <f t="shared" ref="AV5" si="42">AU5</f>
        <v>12000</v>
      </c>
      <c r="AW5" s="12"/>
    </row>
    <row r="6" spans="1:49">
      <c r="A6" s="23" t="s">
        <v>2</v>
      </c>
      <c r="B6" s="15">
        <v>0.1</v>
      </c>
      <c r="C6" s="15"/>
      <c r="D6" s="12">
        <f>D5*10/100</f>
        <v>1200</v>
      </c>
      <c r="E6" s="12">
        <f t="shared" ref="E6:U6" si="43">E5/10</f>
        <v>1200</v>
      </c>
      <c r="F6" s="12">
        <f t="shared" si="43"/>
        <v>1200</v>
      </c>
      <c r="G6" s="12">
        <f t="shared" si="43"/>
        <v>1200</v>
      </c>
      <c r="H6" s="12">
        <f t="shared" si="43"/>
        <v>1200</v>
      </c>
      <c r="I6" s="12">
        <f t="shared" si="43"/>
        <v>1200</v>
      </c>
      <c r="J6" s="12">
        <f t="shared" si="43"/>
        <v>1200</v>
      </c>
      <c r="K6" s="12">
        <f t="shared" si="43"/>
        <v>1200</v>
      </c>
      <c r="L6" s="12">
        <f t="shared" si="43"/>
        <v>1200</v>
      </c>
      <c r="M6" s="12">
        <f t="shared" si="43"/>
        <v>1200</v>
      </c>
      <c r="N6" s="12">
        <f t="shared" si="43"/>
        <v>1200</v>
      </c>
      <c r="O6" s="12">
        <f t="shared" si="43"/>
        <v>1200</v>
      </c>
      <c r="P6" s="12">
        <f t="shared" si="43"/>
        <v>1200</v>
      </c>
      <c r="Q6" s="12">
        <f t="shared" si="43"/>
        <v>1200</v>
      </c>
      <c r="R6" s="12">
        <f t="shared" si="43"/>
        <v>1200</v>
      </c>
      <c r="S6" s="12">
        <f t="shared" si="43"/>
        <v>1200</v>
      </c>
      <c r="T6" s="12">
        <f t="shared" si="43"/>
        <v>1200</v>
      </c>
      <c r="U6" s="12">
        <f t="shared" si="43"/>
        <v>1200</v>
      </c>
      <c r="V6" s="12">
        <f>U6</f>
        <v>1200</v>
      </c>
      <c r="W6" s="12">
        <f t="shared" ref="W6:AV6" si="44">W5/10</f>
        <v>1200</v>
      </c>
      <c r="X6" s="12">
        <f t="shared" si="44"/>
        <v>1200</v>
      </c>
      <c r="Y6" s="12">
        <f t="shared" si="44"/>
        <v>1200</v>
      </c>
      <c r="Z6" s="12">
        <f t="shared" si="44"/>
        <v>1200</v>
      </c>
      <c r="AA6" s="12">
        <f t="shared" si="44"/>
        <v>1200</v>
      </c>
      <c r="AB6" s="12">
        <f t="shared" si="44"/>
        <v>1200</v>
      </c>
      <c r="AC6" s="12">
        <f t="shared" si="44"/>
        <v>1200</v>
      </c>
      <c r="AD6" s="12">
        <f t="shared" si="44"/>
        <v>1200</v>
      </c>
      <c r="AE6" s="12">
        <f t="shared" si="44"/>
        <v>1200</v>
      </c>
      <c r="AF6" s="12">
        <f t="shared" si="44"/>
        <v>1200</v>
      </c>
      <c r="AG6" s="12">
        <f t="shared" si="44"/>
        <v>1200</v>
      </c>
      <c r="AH6" s="12">
        <f t="shared" si="44"/>
        <v>1200</v>
      </c>
      <c r="AI6" s="12">
        <f t="shared" si="44"/>
        <v>1200</v>
      </c>
      <c r="AJ6" s="12">
        <f t="shared" si="44"/>
        <v>1200</v>
      </c>
      <c r="AK6" s="12">
        <f t="shared" si="44"/>
        <v>1200</v>
      </c>
      <c r="AL6" s="12">
        <f t="shared" si="44"/>
        <v>1200</v>
      </c>
      <c r="AM6" s="12">
        <f t="shared" si="44"/>
        <v>1200</v>
      </c>
      <c r="AN6" s="12">
        <f t="shared" si="44"/>
        <v>1200</v>
      </c>
      <c r="AO6" s="12">
        <f t="shared" si="44"/>
        <v>1200</v>
      </c>
      <c r="AP6" s="12">
        <f t="shared" si="44"/>
        <v>1200</v>
      </c>
      <c r="AQ6" s="12">
        <f t="shared" si="44"/>
        <v>1200</v>
      </c>
      <c r="AR6" s="12">
        <f t="shared" si="44"/>
        <v>1200</v>
      </c>
      <c r="AS6" s="12">
        <f t="shared" si="44"/>
        <v>1200</v>
      </c>
      <c r="AT6" s="12">
        <f t="shared" si="44"/>
        <v>1200</v>
      </c>
      <c r="AU6" s="12">
        <f t="shared" si="44"/>
        <v>1200</v>
      </c>
      <c r="AV6" s="12">
        <f t="shared" si="44"/>
        <v>1200</v>
      </c>
      <c r="AW6" s="12"/>
    </row>
    <row r="7" spans="1:49">
      <c r="A7" s="23" t="s">
        <v>68</v>
      </c>
      <c r="B7" s="32">
        <v>0.08</v>
      </c>
      <c r="C7" s="16"/>
      <c r="D7" s="37">
        <f>B7</f>
        <v>0.08</v>
      </c>
      <c r="E7" s="37">
        <f t="shared" ref="E7:AV7" si="45">D7</f>
        <v>0.08</v>
      </c>
      <c r="F7" s="37">
        <f t="shared" si="45"/>
        <v>0.08</v>
      </c>
      <c r="G7" s="37">
        <f t="shared" si="45"/>
        <v>0.08</v>
      </c>
      <c r="H7" s="37">
        <f t="shared" si="45"/>
        <v>0.08</v>
      </c>
      <c r="I7" s="37">
        <f t="shared" si="45"/>
        <v>0.08</v>
      </c>
      <c r="J7" s="37">
        <f t="shared" si="45"/>
        <v>0.08</v>
      </c>
      <c r="K7" s="37">
        <f t="shared" si="45"/>
        <v>0.08</v>
      </c>
      <c r="L7" s="37">
        <f t="shared" si="45"/>
        <v>0.08</v>
      </c>
      <c r="M7" s="37">
        <f t="shared" si="45"/>
        <v>0.08</v>
      </c>
      <c r="N7" s="37">
        <f t="shared" si="45"/>
        <v>0.08</v>
      </c>
      <c r="O7" s="37">
        <f t="shared" si="45"/>
        <v>0.08</v>
      </c>
      <c r="P7" s="37">
        <f t="shared" si="45"/>
        <v>0.08</v>
      </c>
      <c r="Q7" s="37">
        <f t="shared" si="45"/>
        <v>0.08</v>
      </c>
      <c r="R7" s="37">
        <f t="shared" si="45"/>
        <v>0.08</v>
      </c>
      <c r="S7" s="37">
        <f t="shared" si="45"/>
        <v>0.08</v>
      </c>
      <c r="T7" s="37">
        <f t="shared" si="45"/>
        <v>0.08</v>
      </c>
      <c r="U7" s="37">
        <f t="shared" si="45"/>
        <v>0.08</v>
      </c>
      <c r="V7" s="37">
        <f t="shared" si="45"/>
        <v>0.08</v>
      </c>
      <c r="W7" s="37">
        <f t="shared" si="45"/>
        <v>0.08</v>
      </c>
      <c r="X7" s="37">
        <f t="shared" si="45"/>
        <v>0.08</v>
      </c>
      <c r="Y7" s="37">
        <f t="shared" si="45"/>
        <v>0.08</v>
      </c>
      <c r="Z7" s="37">
        <f t="shared" si="45"/>
        <v>0.08</v>
      </c>
      <c r="AA7" s="37">
        <f t="shared" si="45"/>
        <v>0.08</v>
      </c>
      <c r="AB7" s="37">
        <f t="shared" si="45"/>
        <v>0.08</v>
      </c>
      <c r="AC7" s="37">
        <f t="shared" si="45"/>
        <v>0.08</v>
      </c>
      <c r="AD7" s="37">
        <f t="shared" si="45"/>
        <v>0.08</v>
      </c>
      <c r="AE7" s="37">
        <f t="shared" si="45"/>
        <v>0.08</v>
      </c>
      <c r="AF7" s="37">
        <f t="shared" si="45"/>
        <v>0.08</v>
      </c>
      <c r="AG7" s="37">
        <f t="shared" si="45"/>
        <v>0.08</v>
      </c>
      <c r="AH7" s="37">
        <f t="shared" si="45"/>
        <v>0.08</v>
      </c>
      <c r="AI7" s="37">
        <f t="shared" si="45"/>
        <v>0.08</v>
      </c>
      <c r="AJ7" s="37">
        <f t="shared" si="45"/>
        <v>0.08</v>
      </c>
      <c r="AK7" s="37">
        <f t="shared" si="45"/>
        <v>0.08</v>
      </c>
      <c r="AL7" s="37">
        <f t="shared" si="45"/>
        <v>0.08</v>
      </c>
      <c r="AM7" s="37">
        <f t="shared" si="45"/>
        <v>0.08</v>
      </c>
      <c r="AN7" s="37">
        <f t="shared" si="45"/>
        <v>0.08</v>
      </c>
      <c r="AO7" s="37">
        <f t="shared" si="45"/>
        <v>0.08</v>
      </c>
      <c r="AP7" s="37">
        <f t="shared" si="45"/>
        <v>0.08</v>
      </c>
      <c r="AQ7" s="37">
        <f t="shared" si="45"/>
        <v>0.08</v>
      </c>
      <c r="AR7" s="37">
        <f t="shared" si="45"/>
        <v>0.08</v>
      </c>
      <c r="AS7" s="37">
        <f t="shared" si="45"/>
        <v>0.08</v>
      </c>
      <c r="AT7" s="37">
        <f t="shared" si="45"/>
        <v>0.08</v>
      </c>
      <c r="AU7" s="37">
        <f t="shared" si="45"/>
        <v>0.08</v>
      </c>
      <c r="AV7" s="37">
        <f t="shared" si="45"/>
        <v>0.08</v>
      </c>
      <c r="AW7" s="14"/>
    </row>
    <row r="8" spans="1:49">
      <c r="A8" s="23" t="s">
        <v>5</v>
      </c>
      <c r="B8" s="12"/>
      <c r="C8" s="12"/>
      <c r="D8" s="12">
        <f>D6*(1+D7)</f>
        <v>1296</v>
      </c>
      <c r="E8" s="13">
        <f>(E6+D8)*($E$7+1)</f>
        <v>2695.6800000000003</v>
      </c>
      <c r="F8" s="13">
        <f>(F6+E8)*($E$7+1)</f>
        <v>4207.3344000000006</v>
      </c>
      <c r="G8" s="13">
        <f t="shared" ref="G8:AV8" si="46">(G6+F8)*($E$7+1)</f>
        <v>5839.9211520000008</v>
      </c>
      <c r="H8" s="13">
        <f t="shared" si="46"/>
        <v>7603.1148441600017</v>
      </c>
      <c r="I8" s="13">
        <f t="shared" si="46"/>
        <v>9507.3640316928031</v>
      </c>
      <c r="J8" s="13">
        <f t="shared" si="46"/>
        <v>11563.953154228228</v>
      </c>
      <c r="K8" s="13">
        <f t="shared" si="46"/>
        <v>13785.069406566487</v>
      </c>
      <c r="L8" s="13">
        <f t="shared" si="46"/>
        <v>16183.874959091807</v>
      </c>
      <c r="M8" s="13">
        <f t="shared" si="46"/>
        <v>18774.584955819155</v>
      </c>
      <c r="N8" s="13">
        <f t="shared" si="46"/>
        <v>21572.551752284689</v>
      </c>
      <c r="O8" s="13">
        <f t="shared" si="46"/>
        <v>24594.355892467465</v>
      </c>
      <c r="P8" s="13">
        <f t="shared" si="46"/>
        <v>27857.904363864865</v>
      </c>
      <c r="Q8" s="13">
        <f t="shared" si="46"/>
        <v>31382.536712974055</v>
      </c>
      <c r="R8" s="13">
        <f t="shared" si="46"/>
        <v>35189.139650011981</v>
      </c>
      <c r="S8" s="13">
        <f t="shared" si="46"/>
        <v>39300.270822012943</v>
      </c>
      <c r="T8" s="13">
        <f t="shared" si="46"/>
        <v>43740.292487773979</v>
      </c>
      <c r="U8" s="13">
        <f t="shared" si="46"/>
        <v>48535.515886795903</v>
      </c>
      <c r="V8" s="13">
        <f t="shared" si="46"/>
        <v>53714.357157739578</v>
      </c>
      <c r="W8" s="13">
        <f t="shared" si="46"/>
        <v>59307.505730358745</v>
      </c>
      <c r="X8" s="13">
        <f t="shared" si="46"/>
        <v>65348.106188787453</v>
      </c>
      <c r="Y8" s="13">
        <f t="shared" si="46"/>
        <v>71871.95468389045</v>
      </c>
      <c r="Z8" s="13">
        <f t="shared" si="46"/>
        <v>78917.711058601693</v>
      </c>
      <c r="AA8" s="13">
        <f t="shared" si="46"/>
        <v>86527.12794328983</v>
      </c>
      <c r="AB8" s="13">
        <f t="shared" si="46"/>
        <v>94745.29817875303</v>
      </c>
      <c r="AC8" s="13">
        <f t="shared" si="46"/>
        <v>103620.92203305328</v>
      </c>
      <c r="AD8" s="13">
        <f t="shared" si="46"/>
        <v>113206.59579569756</v>
      </c>
      <c r="AE8" s="13">
        <f t="shared" si="46"/>
        <v>123559.12345935337</v>
      </c>
      <c r="AF8" s="13">
        <f t="shared" si="46"/>
        <v>134739.85333610166</v>
      </c>
      <c r="AG8" s="13">
        <f t="shared" si="46"/>
        <v>146815.0416029898</v>
      </c>
      <c r="AH8" s="13">
        <f t="shared" si="46"/>
        <v>159856.24493122901</v>
      </c>
      <c r="AI8" s="13">
        <f t="shared" si="46"/>
        <v>173940.74452572735</v>
      </c>
      <c r="AJ8" s="13">
        <f t="shared" si="46"/>
        <v>189152.00408778555</v>
      </c>
      <c r="AK8" s="13">
        <f t="shared" si="46"/>
        <v>205580.16441480842</v>
      </c>
      <c r="AL8" s="13">
        <f t="shared" si="46"/>
        <v>223322.57756799311</v>
      </c>
      <c r="AM8" s="13">
        <f t="shared" si="46"/>
        <v>242484.38377343258</v>
      </c>
      <c r="AN8" s="13">
        <f t="shared" si="46"/>
        <v>263179.13447530719</v>
      </c>
      <c r="AO8" s="13">
        <f t="shared" si="46"/>
        <v>285529.46523333178</v>
      </c>
      <c r="AP8" s="13">
        <f t="shared" si="46"/>
        <v>309667.82245199836</v>
      </c>
      <c r="AQ8" s="13">
        <f t="shared" si="46"/>
        <v>335737.24824815826</v>
      </c>
      <c r="AR8" s="13">
        <f t="shared" si="46"/>
        <v>363892.22810801095</v>
      </c>
      <c r="AS8" s="13">
        <f t="shared" si="46"/>
        <v>394299.60635665187</v>
      </c>
      <c r="AT8" s="13">
        <f t="shared" si="46"/>
        <v>427139.57486518403</v>
      </c>
      <c r="AU8" s="13">
        <f t="shared" si="46"/>
        <v>462606.74085439875</v>
      </c>
      <c r="AV8" s="13">
        <f t="shared" si="46"/>
        <v>500911.28012275067</v>
      </c>
      <c r="AW8" s="13"/>
    </row>
    <row r="9" spans="1:49">
      <c r="A9" s="30"/>
      <c r="B9" s="31"/>
      <c r="C9" s="31"/>
      <c r="D9" s="31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13"/>
    </row>
    <row r="10" spans="1:49">
      <c r="A10" s="30" t="s">
        <v>79</v>
      </c>
      <c r="B10" s="31"/>
      <c r="C10" s="31"/>
      <c r="D10" s="31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13"/>
    </row>
    <row r="11" spans="1:49">
      <c r="A11" s="30" t="s">
        <v>82</v>
      </c>
      <c r="B11" s="31"/>
      <c r="C11" s="31"/>
      <c r="D11" s="31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13"/>
    </row>
    <row r="12" spans="1:49">
      <c r="A12" s="30" t="s">
        <v>80</v>
      </c>
      <c r="B12" s="31"/>
      <c r="C12" s="31"/>
      <c r="D12" s="31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13"/>
    </row>
    <row r="13" spans="1:49">
      <c r="A13" s="30" t="s">
        <v>83</v>
      </c>
      <c r="B13" s="31"/>
      <c r="C13" s="31"/>
      <c r="D13" s="3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13"/>
    </row>
    <row r="14" spans="1:49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34" t="s">
        <v>59</v>
      </c>
    </row>
    <row r="15" spans="1:49">
      <c r="A15" s="2" t="s">
        <v>81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41" t="s">
        <v>58</v>
      </c>
    </row>
    <row r="16" spans="1:49">
      <c r="A16" s="12"/>
      <c r="B16" s="25" t="s">
        <v>63</v>
      </c>
      <c r="C16" s="5" t="s">
        <v>4</v>
      </c>
      <c r="D16" s="5" t="s">
        <v>12</v>
      </c>
      <c r="E16" s="5" t="s">
        <v>13</v>
      </c>
      <c r="F16" s="5" t="s">
        <v>14</v>
      </c>
      <c r="G16" s="5" t="s">
        <v>15</v>
      </c>
      <c r="H16" s="5" t="s">
        <v>16</v>
      </c>
      <c r="I16" s="5" t="s">
        <v>17</v>
      </c>
      <c r="J16" s="5" t="s">
        <v>18</v>
      </c>
      <c r="K16" s="5" t="s">
        <v>19</v>
      </c>
      <c r="L16" s="5" t="s">
        <v>20</v>
      </c>
      <c r="M16" s="5" t="s">
        <v>21</v>
      </c>
      <c r="N16" s="5" t="s">
        <v>22</v>
      </c>
      <c r="O16" s="5" t="s">
        <v>23</v>
      </c>
      <c r="P16" s="5" t="s">
        <v>24</v>
      </c>
      <c r="Q16" s="5" t="s">
        <v>25</v>
      </c>
      <c r="R16" s="5" t="s">
        <v>26</v>
      </c>
      <c r="S16" s="5" t="s">
        <v>27</v>
      </c>
      <c r="T16" s="5" t="s">
        <v>28</v>
      </c>
      <c r="U16" s="5" t="s">
        <v>29</v>
      </c>
      <c r="V16" s="5" t="s">
        <v>30</v>
      </c>
      <c r="W16" s="5" t="s">
        <v>31</v>
      </c>
      <c r="X16" s="5" t="s">
        <v>32</v>
      </c>
      <c r="Y16" s="5" t="s">
        <v>33</v>
      </c>
      <c r="Z16" s="5" t="s">
        <v>34</v>
      </c>
      <c r="AA16" s="5" t="s">
        <v>35</v>
      </c>
      <c r="AB16" s="5" t="s">
        <v>36</v>
      </c>
      <c r="AC16" s="5" t="s">
        <v>37</v>
      </c>
      <c r="AD16" s="5" t="s">
        <v>38</v>
      </c>
      <c r="AE16" s="5" t="s">
        <v>39</v>
      </c>
      <c r="AF16" s="5" t="s">
        <v>40</v>
      </c>
      <c r="AG16" s="5" t="s">
        <v>41</v>
      </c>
      <c r="AH16" s="5" t="s">
        <v>42</v>
      </c>
      <c r="AI16" s="5" t="s">
        <v>43</v>
      </c>
      <c r="AJ16" s="5" t="s">
        <v>44</v>
      </c>
      <c r="AK16" s="5" t="s">
        <v>45</v>
      </c>
      <c r="AL16" s="5" t="s">
        <v>46</v>
      </c>
      <c r="AM16" s="5" t="s">
        <v>47</v>
      </c>
      <c r="AN16" s="5" t="s">
        <v>48</v>
      </c>
      <c r="AO16" s="5" t="s">
        <v>49</v>
      </c>
      <c r="AP16" s="5" t="s">
        <v>50</v>
      </c>
      <c r="AQ16" s="5" t="s">
        <v>51</v>
      </c>
      <c r="AR16" s="5" t="s">
        <v>52</v>
      </c>
      <c r="AS16" s="5" t="s">
        <v>53</v>
      </c>
      <c r="AT16" s="5" t="s">
        <v>54</v>
      </c>
      <c r="AU16" s="5" t="s">
        <v>55</v>
      </c>
      <c r="AV16" s="5" t="s">
        <v>56</v>
      </c>
      <c r="AW16" s="42" t="s">
        <v>57</v>
      </c>
    </row>
    <row r="17" spans="1:49">
      <c r="A17" s="12" t="s">
        <v>8</v>
      </c>
      <c r="B17" s="26">
        <v>1.84E-2</v>
      </c>
      <c r="C17" s="18" t="s">
        <v>4</v>
      </c>
      <c r="D17" s="13">
        <f>D5*$B17</f>
        <v>220.79999999999998</v>
      </c>
      <c r="E17" s="13">
        <f t="shared" ref="E17:AV17" si="47">E5*$B17</f>
        <v>220.79999999999998</v>
      </c>
      <c r="F17" s="13">
        <f t="shared" si="47"/>
        <v>220.79999999999998</v>
      </c>
      <c r="G17" s="13">
        <f t="shared" si="47"/>
        <v>220.79999999999998</v>
      </c>
      <c r="H17" s="13">
        <f t="shared" si="47"/>
        <v>220.79999999999998</v>
      </c>
      <c r="I17" s="13">
        <f t="shared" si="47"/>
        <v>220.79999999999998</v>
      </c>
      <c r="J17" s="13">
        <f t="shared" si="47"/>
        <v>220.79999999999998</v>
      </c>
      <c r="K17" s="13">
        <f t="shared" si="47"/>
        <v>220.79999999999998</v>
      </c>
      <c r="L17" s="13">
        <f t="shared" si="47"/>
        <v>220.79999999999998</v>
      </c>
      <c r="M17" s="13">
        <f t="shared" si="47"/>
        <v>220.79999999999998</v>
      </c>
      <c r="N17" s="13">
        <f t="shared" si="47"/>
        <v>220.79999999999998</v>
      </c>
      <c r="O17" s="13">
        <f t="shared" si="47"/>
        <v>220.79999999999998</v>
      </c>
      <c r="P17" s="13">
        <f t="shared" si="47"/>
        <v>220.79999999999998</v>
      </c>
      <c r="Q17" s="13">
        <f t="shared" si="47"/>
        <v>220.79999999999998</v>
      </c>
      <c r="R17" s="13">
        <f t="shared" si="47"/>
        <v>220.79999999999998</v>
      </c>
      <c r="S17" s="13">
        <f t="shared" si="47"/>
        <v>220.79999999999998</v>
      </c>
      <c r="T17" s="13">
        <f t="shared" si="47"/>
        <v>220.79999999999998</v>
      </c>
      <c r="U17" s="13">
        <f t="shared" si="47"/>
        <v>220.79999999999998</v>
      </c>
      <c r="V17" s="13">
        <f t="shared" si="47"/>
        <v>220.79999999999998</v>
      </c>
      <c r="W17" s="13">
        <f t="shared" si="47"/>
        <v>220.79999999999998</v>
      </c>
      <c r="X17" s="13">
        <f t="shared" si="47"/>
        <v>220.79999999999998</v>
      </c>
      <c r="Y17" s="13">
        <f t="shared" si="47"/>
        <v>220.79999999999998</v>
      </c>
      <c r="Z17" s="13">
        <f t="shared" si="47"/>
        <v>220.79999999999998</v>
      </c>
      <c r="AA17" s="13">
        <f t="shared" si="47"/>
        <v>220.79999999999998</v>
      </c>
      <c r="AB17" s="13">
        <f t="shared" si="47"/>
        <v>220.79999999999998</v>
      </c>
      <c r="AC17" s="13">
        <f t="shared" si="47"/>
        <v>220.79999999999998</v>
      </c>
      <c r="AD17" s="13">
        <f t="shared" si="47"/>
        <v>220.79999999999998</v>
      </c>
      <c r="AE17" s="13">
        <f t="shared" si="47"/>
        <v>220.79999999999998</v>
      </c>
      <c r="AF17" s="13">
        <f t="shared" si="47"/>
        <v>220.79999999999998</v>
      </c>
      <c r="AG17" s="13">
        <f t="shared" si="47"/>
        <v>220.79999999999998</v>
      </c>
      <c r="AH17" s="13">
        <f t="shared" si="47"/>
        <v>220.79999999999998</v>
      </c>
      <c r="AI17" s="13">
        <f t="shared" si="47"/>
        <v>220.79999999999998</v>
      </c>
      <c r="AJ17" s="13">
        <f t="shared" si="47"/>
        <v>220.79999999999998</v>
      </c>
      <c r="AK17" s="13">
        <f t="shared" si="47"/>
        <v>220.79999999999998</v>
      </c>
      <c r="AL17" s="13">
        <f t="shared" si="47"/>
        <v>220.79999999999998</v>
      </c>
      <c r="AM17" s="13">
        <f t="shared" si="47"/>
        <v>220.79999999999998</v>
      </c>
      <c r="AN17" s="13">
        <f t="shared" si="47"/>
        <v>220.79999999999998</v>
      </c>
      <c r="AO17" s="13">
        <f t="shared" si="47"/>
        <v>220.79999999999998</v>
      </c>
      <c r="AP17" s="13">
        <f t="shared" si="47"/>
        <v>220.79999999999998</v>
      </c>
      <c r="AQ17" s="13">
        <f t="shared" si="47"/>
        <v>220.79999999999998</v>
      </c>
      <c r="AR17" s="13">
        <f t="shared" si="47"/>
        <v>220.79999999999998</v>
      </c>
      <c r="AS17" s="13">
        <f t="shared" si="47"/>
        <v>220.79999999999998</v>
      </c>
      <c r="AT17" s="13">
        <f t="shared" si="47"/>
        <v>220.79999999999998</v>
      </c>
      <c r="AU17" s="13">
        <f t="shared" si="47"/>
        <v>220.79999999999998</v>
      </c>
      <c r="AV17" s="13">
        <f t="shared" si="47"/>
        <v>220.79999999999998</v>
      </c>
      <c r="AW17" s="34">
        <f>SUM(D17:AV17)</f>
        <v>9936</v>
      </c>
    </row>
    <row r="18" spans="1:49">
      <c r="A18" s="12" t="s">
        <v>9</v>
      </c>
      <c r="B18" s="26">
        <v>1.8499999999999999E-2</v>
      </c>
      <c r="C18" s="18" t="s">
        <v>4</v>
      </c>
      <c r="D18" s="13">
        <f>D5*$B18</f>
        <v>222</v>
      </c>
      <c r="E18" s="13">
        <f t="shared" ref="E18:AV18" si="48">E5*$B18</f>
        <v>222</v>
      </c>
      <c r="F18" s="13">
        <f t="shared" si="48"/>
        <v>222</v>
      </c>
      <c r="G18" s="13">
        <f t="shared" si="48"/>
        <v>222</v>
      </c>
      <c r="H18" s="13">
        <f t="shared" si="48"/>
        <v>222</v>
      </c>
      <c r="I18" s="13">
        <f t="shared" si="48"/>
        <v>222</v>
      </c>
      <c r="J18" s="13">
        <f t="shared" si="48"/>
        <v>222</v>
      </c>
      <c r="K18" s="13">
        <f t="shared" si="48"/>
        <v>222</v>
      </c>
      <c r="L18" s="13">
        <f t="shared" si="48"/>
        <v>222</v>
      </c>
      <c r="M18" s="13">
        <f t="shared" si="48"/>
        <v>222</v>
      </c>
      <c r="N18" s="13">
        <f t="shared" si="48"/>
        <v>222</v>
      </c>
      <c r="O18" s="13">
        <f t="shared" si="48"/>
        <v>222</v>
      </c>
      <c r="P18" s="13">
        <f t="shared" si="48"/>
        <v>222</v>
      </c>
      <c r="Q18" s="13">
        <f t="shared" si="48"/>
        <v>222</v>
      </c>
      <c r="R18" s="13">
        <f t="shared" si="48"/>
        <v>222</v>
      </c>
      <c r="S18" s="13">
        <f t="shared" si="48"/>
        <v>222</v>
      </c>
      <c r="T18" s="13">
        <f t="shared" si="48"/>
        <v>222</v>
      </c>
      <c r="U18" s="13">
        <f t="shared" si="48"/>
        <v>222</v>
      </c>
      <c r="V18" s="13">
        <f t="shared" si="48"/>
        <v>222</v>
      </c>
      <c r="W18" s="13">
        <f t="shared" si="48"/>
        <v>222</v>
      </c>
      <c r="X18" s="13">
        <f t="shared" si="48"/>
        <v>222</v>
      </c>
      <c r="Y18" s="13">
        <f t="shared" si="48"/>
        <v>222</v>
      </c>
      <c r="Z18" s="13">
        <f t="shared" si="48"/>
        <v>222</v>
      </c>
      <c r="AA18" s="13">
        <f t="shared" si="48"/>
        <v>222</v>
      </c>
      <c r="AB18" s="13">
        <f t="shared" si="48"/>
        <v>222</v>
      </c>
      <c r="AC18" s="13">
        <f t="shared" si="48"/>
        <v>222</v>
      </c>
      <c r="AD18" s="13">
        <f t="shared" si="48"/>
        <v>222</v>
      </c>
      <c r="AE18" s="13">
        <f t="shared" si="48"/>
        <v>222</v>
      </c>
      <c r="AF18" s="13">
        <f t="shared" si="48"/>
        <v>222</v>
      </c>
      <c r="AG18" s="13">
        <f t="shared" si="48"/>
        <v>222</v>
      </c>
      <c r="AH18" s="13">
        <f t="shared" si="48"/>
        <v>222</v>
      </c>
      <c r="AI18" s="13">
        <f t="shared" si="48"/>
        <v>222</v>
      </c>
      <c r="AJ18" s="13">
        <f t="shared" si="48"/>
        <v>222</v>
      </c>
      <c r="AK18" s="13">
        <f t="shared" si="48"/>
        <v>222</v>
      </c>
      <c r="AL18" s="13">
        <f t="shared" si="48"/>
        <v>222</v>
      </c>
      <c r="AM18" s="13">
        <f t="shared" si="48"/>
        <v>222</v>
      </c>
      <c r="AN18" s="13">
        <f t="shared" si="48"/>
        <v>222</v>
      </c>
      <c r="AO18" s="13">
        <f t="shared" si="48"/>
        <v>222</v>
      </c>
      <c r="AP18" s="13">
        <f t="shared" si="48"/>
        <v>222</v>
      </c>
      <c r="AQ18" s="13">
        <f t="shared" si="48"/>
        <v>222</v>
      </c>
      <c r="AR18" s="13">
        <f t="shared" si="48"/>
        <v>222</v>
      </c>
      <c r="AS18" s="13">
        <f t="shared" si="48"/>
        <v>222</v>
      </c>
      <c r="AT18" s="13">
        <f t="shared" si="48"/>
        <v>222</v>
      </c>
      <c r="AU18" s="13">
        <f t="shared" si="48"/>
        <v>222</v>
      </c>
      <c r="AV18" s="13">
        <f t="shared" si="48"/>
        <v>222</v>
      </c>
      <c r="AW18" s="34">
        <f t="shared" ref="AW18:AW21" si="49">SUM(D18:AV18)</f>
        <v>9990</v>
      </c>
    </row>
    <row r="19" spans="1:49">
      <c r="A19" s="12" t="s">
        <v>10</v>
      </c>
      <c r="B19" s="26">
        <v>1.7399999999999999E-2</v>
      </c>
      <c r="C19" s="18" t="s">
        <v>4</v>
      </c>
      <c r="D19" s="13">
        <f>D5*$B19</f>
        <v>208.79999999999998</v>
      </c>
      <c r="E19" s="13">
        <f t="shared" ref="E19:AV19" si="50">E5*$B19</f>
        <v>208.79999999999998</v>
      </c>
      <c r="F19" s="13">
        <f t="shared" si="50"/>
        <v>208.79999999999998</v>
      </c>
      <c r="G19" s="13">
        <f t="shared" si="50"/>
        <v>208.79999999999998</v>
      </c>
      <c r="H19" s="13">
        <f t="shared" si="50"/>
        <v>208.79999999999998</v>
      </c>
      <c r="I19" s="13">
        <f t="shared" si="50"/>
        <v>208.79999999999998</v>
      </c>
      <c r="J19" s="13">
        <f t="shared" si="50"/>
        <v>208.79999999999998</v>
      </c>
      <c r="K19" s="13">
        <f t="shared" si="50"/>
        <v>208.79999999999998</v>
      </c>
      <c r="L19" s="13">
        <f t="shared" si="50"/>
        <v>208.79999999999998</v>
      </c>
      <c r="M19" s="13">
        <f t="shared" si="50"/>
        <v>208.79999999999998</v>
      </c>
      <c r="N19" s="13">
        <f t="shared" si="50"/>
        <v>208.79999999999998</v>
      </c>
      <c r="O19" s="13">
        <f t="shared" si="50"/>
        <v>208.79999999999998</v>
      </c>
      <c r="P19" s="13">
        <f t="shared" si="50"/>
        <v>208.79999999999998</v>
      </c>
      <c r="Q19" s="13">
        <f t="shared" si="50"/>
        <v>208.79999999999998</v>
      </c>
      <c r="R19" s="13">
        <f t="shared" si="50"/>
        <v>208.79999999999998</v>
      </c>
      <c r="S19" s="13">
        <f t="shared" si="50"/>
        <v>208.79999999999998</v>
      </c>
      <c r="T19" s="13">
        <f t="shared" si="50"/>
        <v>208.79999999999998</v>
      </c>
      <c r="U19" s="13">
        <f t="shared" si="50"/>
        <v>208.79999999999998</v>
      </c>
      <c r="V19" s="13">
        <f t="shared" si="50"/>
        <v>208.79999999999998</v>
      </c>
      <c r="W19" s="13">
        <f t="shared" si="50"/>
        <v>208.79999999999998</v>
      </c>
      <c r="X19" s="13">
        <f t="shared" si="50"/>
        <v>208.79999999999998</v>
      </c>
      <c r="Y19" s="13">
        <f t="shared" si="50"/>
        <v>208.79999999999998</v>
      </c>
      <c r="Z19" s="13">
        <f t="shared" si="50"/>
        <v>208.79999999999998</v>
      </c>
      <c r="AA19" s="13">
        <f t="shared" si="50"/>
        <v>208.79999999999998</v>
      </c>
      <c r="AB19" s="13">
        <f t="shared" si="50"/>
        <v>208.79999999999998</v>
      </c>
      <c r="AC19" s="13">
        <f t="shared" si="50"/>
        <v>208.79999999999998</v>
      </c>
      <c r="AD19" s="13">
        <f t="shared" si="50"/>
        <v>208.79999999999998</v>
      </c>
      <c r="AE19" s="13">
        <f t="shared" si="50"/>
        <v>208.79999999999998</v>
      </c>
      <c r="AF19" s="13">
        <f t="shared" si="50"/>
        <v>208.79999999999998</v>
      </c>
      <c r="AG19" s="13">
        <f t="shared" si="50"/>
        <v>208.79999999999998</v>
      </c>
      <c r="AH19" s="13">
        <f t="shared" si="50"/>
        <v>208.79999999999998</v>
      </c>
      <c r="AI19" s="13">
        <f t="shared" si="50"/>
        <v>208.79999999999998</v>
      </c>
      <c r="AJ19" s="13">
        <f t="shared" si="50"/>
        <v>208.79999999999998</v>
      </c>
      <c r="AK19" s="13">
        <f t="shared" si="50"/>
        <v>208.79999999999998</v>
      </c>
      <c r="AL19" s="13">
        <f t="shared" si="50"/>
        <v>208.79999999999998</v>
      </c>
      <c r="AM19" s="13">
        <f t="shared" si="50"/>
        <v>208.79999999999998</v>
      </c>
      <c r="AN19" s="13">
        <f t="shared" si="50"/>
        <v>208.79999999999998</v>
      </c>
      <c r="AO19" s="13">
        <f t="shared" si="50"/>
        <v>208.79999999999998</v>
      </c>
      <c r="AP19" s="13">
        <f t="shared" si="50"/>
        <v>208.79999999999998</v>
      </c>
      <c r="AQ19" s="13">
        <f t="shared" si="50"/>
        <v>208.79999999999998</v>
      </c>
      <c r="AR19" s="13">
        <f t="shared" si="50"/>
        <v>208.79999999999998</v>
      </c>
      <c r="AS19" s="13">
        <f t="shared" si="50"/>
        <v>208.79999999999998</v>
      </c>
      <c r="AT19" s="13">
        <f t="shared" si="50"/>
        <v>208.79999999999998</v>
      </c>
      <c r="AU19" s="13">
        <f t="shared" si="50"/>
        <v>208.79999999999998</v>
      </c>
      <c r="AV19" s="13">
        <f t="shared" si="50"/>
        <v>208.79999999999998</v>
      </c>
      <c r="AW19" s="34">
        <f t="shared" si="49"/>
        <v>9396.0000000000018</v>
      </c>
    </row>
    <row r="20" spans="1:49">
      <c r="A20" s="12" t="s">
        <v>69</v>
      </c>
      <c r="B20" s="26">
        <v>1.6E-2</v>
      </c>
      <c r="C20" s="18" t="s">
        <v>4</v>
      </c>
      <c r="D20" s="12">
        <f>D5*$B20</f>
        <v>192</v>
      </c>
      <c r="E20" s="12">
        <f t="shared" ref="E20:AV20" si="51">E5*$B20</f>
        <v>192</v>
      </c>
      <c r="F20" s="12">
        <f t="shared" si="51"/>
        <v>192</v>
      </c>
      <c r="G20" s="12">
        <f t="shared" si="51"/>
        <v>192</v>
      </c>
      <c r="H20" s="12">
        <f t="shared" si="51"/>
        <v>192</v>
      </c>
      <c r="I20" s="12">
        <f t="shared" si="51"/>
        <v>192</v>
      </c>
      <c r="J20" s="12">
        <f t="shared" si="51"/>
        <v>192</v>
      </c>
      <c r="K20" s="12">
        <f t="shared" si="51"/>
        <v>192</v>
      </c>
      <c r="L20" s="12">
        <f t="shared" si="51"/>
        <v>192</v>
      </c>
      <c r="M20" s="12">
        <f t="shared" si="51"/>
        <v>192</v>
      </c>
      <c r="N20" s="12">
        <f t="shared" si="51"/>
        <v>192</v>
      </c>
      <c r="O20" s="12">
        <f t="shared" si="51"/>
        <v>192</v>
      </c>
      <c r="P20" s="12">
        <f t="shared" si="51"/>
        <v>192</v>
      </c>
      <c r="Q20" s="12">
        <f t="shared" si="51"/>
        <v>192</v>
      </c>
      <c r="R20" s="12">
        <f t="shared" si="51"/>
        <v>192</v>
      </c>
      <c r="S20" s="12">
        <f t="shared" si="51"/>
        <v>192</v>
      </c>
      <c r="T20" s="12">
        <f t="shared" si="51"/>
        <v>192</v>
      </c>
      <c r="U20" s="12">
        <f t="shared" si="51"/>
        <v>192</v>
      </c>
      <c r="V20" s="12">
        <f t="shared" si="51"/>
        <v>192</v>
      </c>
      <c r="W20" s="12">
        <f t="shared" si="51"/>
        <v>192</v>
      </c>
      <c r="X20" s="12">
        <f t="shared" si="51"/>
        <v>192</v>
      </c>
      <c r="Y20" s="12">
        <f t="shared" si="51"/>
        <v>192</v>
      </c>
      <c r="Z20" s="12">
        <f t="shared" si="51"/>
        <v>192</v>
      </c>
      <c r="AA20" s="12">
        <f t="shared" si="51"/>
        <v>192</v>
      </c>
      <c r="AB20" s="12">
        <f t="shared" si="51"/>
        <v>192</v>
      </c>
      <c r="AC20" s="12">
        <f t="shared" si="51"/>
        <v>192</v>
      </c>
      <c r="AD20" s="12">
        <f t="shared" si="51"/>
        <v>192</v>
      </c>
      <c r="AE20" s="12">
        <f t="shared" si="51"/>
        <v>192</v>
      </c>
      <c r="AF20" s="12">
        <f t="shared" si="51"/>
        <v>192</v>
      </c>
      <c r="AG20" s="12">
        <f t="shared" si="51"/>
        <v>192</v>
      </c>
      <c r="AH20" s="12">
        <f t="shared" si="51"/>
        <v>192</v>
      </c>
      <c r="AI20" s="12">
        <f t="shared" si="51"/>
        <v>192</v>
      </c>
      <c r="AJ20" s="12">
        <f t="shared" si="51"/>
        <v>192</v>
      </c>
      <c r="AK20" s="12">
        <f t="shared" si="51"/>
        <v>192</v>
      </c>
      <c r="AL20" s="12">
        <f t="shared" si="51"/>
        <v>192</v>
      </c>
      <c r="AM20" s="12">
        <f t="shared" si="51"/>
        <v>192</v>
      </c>
      <c r="AN20" s="12">
        <f t="shared" si="51"/>
        <v>192</v>
      </c>
      <c r="AO20" s="12">
        <f t="shared" si="51"/>
        <v>192</v>
      </c>
      <c r="AP20" s="12">
        <f t="shared" si="51"/>
        <v>192</v>
      </c>
      <c r="AQ20" s="12">
        <f t="shared" si="51"/>
        <v>192</v>
      </c>
      <c r="AR20" s="12">
        <f t="shared" si="51"/>
        <v>192</v>
      </c>
      <c r="AS20" s="12">
        <f t="shared" si="51"/>
        <v>192</v>
      </c>
      <c r="AT20" s="12">
        <f t="shared" si="51"/>
        <v>192</v>
      </c>
      <c r="AU20" s="12">
        <f t="shared" si="51"/>
        <v>192</v>
      </c>
      <c r="AV20" s="12">
        <f t="shared" si="51"/>
        <v>192</v>
      </c>
      <c r="AW20" s="34">
        <f t="shared" si="49"/>
        <v>8640</v>
      </c>
    </row>
    <row r="21" spans="1:49">
      <c r="A21" s="34" t="s">
        <v>71</v>
      </c>
      <c r="B21" s="38">
        <v>1.2699999999999999E-2</v>
      </c>
      <c r="C21" s="39" t="s">
        <v>4</v>
      </c>
      <c r="D21" s="40">
        <f>D5*$B21</f>
        <v>152.4</v>
      </c>
      <c r="E21" s="40">
        <f t="shared" ref="E21:AV21" si="52">E5*$B21</f>
        <v>152.4</v>
      </c>
      <c r="F21" s="40">
        <f t="shared" si="52"/>
        <v>152.4</v>
      </c>
      <c r="G21" s="40">
        <f t="shared" si="52"/>
        <v>152.4</v>
      </c>
      <c r="H21" s="40">
        <f t="shared" si="52"/>
        <v>152.4</v>
      </c>
      <c r="I21" s="40">
        <f t="shared" si="52"/>
        <v>152.4</v>
      </c>
      <c r="J21" s="40">
        <f t="shared" si="52"/>
        <v>152.4</v>
      </c>
      <c r="K21" s="40">
        <f t="shared" si="52"/>
        <v>152.4</v>
      </c>
      <c r="L21" s="40">
        <f t="shared" si="52"/>
        <v>152.4</v>
      </c>
      <c r="M21" s="40">
        <f t="shared" si="52"/>
        <v>152.4</v>
      </c>
      <c r="N21" s="40">
        <f t="shared" si="52"/>
        <v>152.4</v>
      </c>
      <c r="O21" s="40">
        <f t="shared" si="52"/>
        <v>152.4</v>
      </c>
      <c r="P21" s="40">
        <f t="shared" si="52"/>
        <v>152.4</v>
      </c>
      <c r="Q21" s="40">
        <f t="shared" si="52"/>
        <v>152.4</v>
      </c>
      <c r="R21" s="40">
        <f t="shared" si="52"/>
        <v>152.4</v>
      </c>
      <c r="S21" s="40">
        <f t="shared" si="52"/>
        <v>152.4</v>
      </c>
      <c r="T21" s="40">
        <f t="shared" si="52"/>
        <v>152.4</v>
      </c>
      <c r="U21" s="40">
        <f t="shared" si="52"/>
        <v>152.4</v>
      </c>
      <c r="V21" s="40">
        <f t="shared" si="52"/>
        <v>152.4</v>
      </c>
      <c r="W21" s="40">
        <f t="shared" si="52"/>
        <v>152.4</v>
      </c>
      <c r="X21" s="40">
        <f t="shared" si="52"/>
        <v>152.4</v>
      </c>
      <c r="Y21" s="40">
        <f t="shared" si="52"/>
        <v>152.4</v>
      </c>
      <c r="Z21" s="40">
        <f t="shared" si="52"/>
        <v>152.4</v>
      </c>
      <c r="AA21" s="40">
        <f t="shared" si="52"/>
        <v>152.4</v>
      </c>
      <c r="AB21" s="40">
        <f t="shared" si="52"/>
        <v>152.4</v>
      </c>
      <c r="AC21" s="40">
        <f t="shared" si="52"/>
        <v>152.4</v>
      </c>
      <c r="AD21" s="40">
        <f t="shared" si="52"/>
        <v>152.4</v>
      </c>
      <c r="AE21" s="40">
        <f t="shared" si="52"/>
        <v>152.4</v>
      </c>
      <c r="AF21" s="40">
        <f t="shared" si="52"/>
        <v>152.4</v>
      </c>
      <c r="AG21" s="40">
        <f t="shared" si="52"/>
        <v>152.4</v>
      </c>
      <c r="AH21" s="40">
        <f t="shared" si="52"/>
        <v>152.4</v>
      </c>
      <c r="AI21" s="40">
        <f t="shared" si="52"/>
        <v>152.4</v>
      </c>
      <c r="AJ21" s="40">
        <f t="shared" si="52"/>
        <v>152.4</v>
      </c>
      <c r="AK21" s="40">
        <f t="shared" si="52"/>
        <v>152.4</v>
      </c>
      <c r="AL21" s="40">
        <f t="shared" si="52"/>
        <v>152.4</v>
      </c>
      <c r="AM21" s="40">
        <f t="shared" si="52"/>
        <v>152.4</v>
      </c>
      <c r="AN21" s="40">
        <f t="shared" si="52"/>
        <v>152.4</v>
      </c>
      <c r="AO21" s="40">
        <f t="shared" si="52"/>
        <v>152.4</v>
      </c>
      <c r="AP21" s="40">
        <f t="shared" si="52"/>
        <v>152.4</v>
      </c>
      <c r="AQ21" s="40">
        <f t="shared" si="52"/>
        <v>152.4</v>
      </c>
      <c r="AR21" s="40">
        <f t="shared" si="52"/>
        <v>152.4</v>
      </c>
      <c r="AS21" s="40">
        <f t="shared" si="52"/>
        <v>152.4</v>
      </c>
      <c r="AT21" s="40">
        <f t="shared" si="52"/>
        <v>152.4</v>
      </c>
      <c r="AU21" s="40">
        <f t="shared" si="52"/>
        <v>152.4</v>
      </c>
      <c r="AV21" s="40">
        <f t="shared" si="52"/>
        <v>152.4</v>
      </c>
      <c r="AW21" s="34">
        <f t="shared" si="49"/>
        <v>6857.9999999999945</v>
      </c>
    </row>
    <row r="22" spans="1:49">
      <c r="M22" t="s">
        <v>4</v>
      </c>
    </row>
    <row r="23" spans="1:49">
      <c r="A23" s="2" t="s">
        <v>65</v>
      </c>
      <c r="M23" s="36"/>
    </row>
    <row r="24" spans="1:49">
      <c r="A24" t="s">
        <v>70</v>
      </c>
      <c r="M24" s="36"/>
    </row>
    <row r="25" spans="1:49">
      <c r="A25" s="2" t="s">
        <v>72</v>
      </c>
      <c r="M25" s="36"/>
    </row>
    <row r="26" spans="1:49">
      <c r="A26" s="2" t="s">
        <v>75</v>
      </c>
      <c r="M26" s="36"/>
    </row>
    <row r="27" spans="1:49">
      <c r="B27" s="3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34" t="s">
        <v>59</v>
      </c>
    </row>
    <row r="28" spans="1:49">
      <c r="A28" s="2" t="s">
        <v>64</v>
      </c>
      <c r="B28" s="3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41" t="s">
        <v>58</v>
      </c>
    </row>
    <row r="29" spans="1:49">
      <c r="A29" s="12"/>
      <c r="B29" s="5" t="s">
        <v>61</v>
      </c>
      <c r="C29" s="5" t="s">
        <v>60</v>
      </c>
      <c r="D29" s="5" t="s">
        <v>12</v>
      </c>
      <c r="E29" s="5" t="s">
        <v>13</v>
      </c>
      <c r="F29" s="5" t="s">
        <v>14</v>
      </c>
      <c r="G29" s="5" t="s">
        <v>15</v>
      </c>
      <c r="H29" s="5" t="s">
        <v>16</v>
      </c>
      <c r="I29" s="5" t="s">
        <v>17</v>
      </c>
      <c r="J29" s="5" t="s">
        <v>18</v>
      </c>
      <c r="K29" s="5" t="s">
        <v>19</v>
      </c>
      <c r="L29" s="5" t="s">
        <v>20</v>
      </c>
      <c r="M29" s="5" t="s">
        <v>21</v>
      </c>
      <c r="N29" s="5" t="s">
        <v>22</v>
      </c>
      <c r="O29" s="5" t="s">
        <v>23</v>
      </c>
      <c r="P29" s="5" t="s">
        <v>24</v>
      </c>
      <c r="Q29" s="5" t="s">
        <v>25</v>
      </c>
      <c r="R29" s="5" t="s">
        <v>26</v>
      </c>
      <c r="S29" s="5" t="s">
        <v>27</v>
      </c>
      <c r="T29" s="5" t="s">
        <v>28</v>
      </c>
      <c r="U29" s="5" t="s">
        <v>29</v>
      </c>
      <c r="V29" s="5" t="s">
        <v>30</v>
      </c>
      <c r="W29" s="5" t="s">
        <v>31</v>
      </c>
      <c r="X29" s="5" t="s">
        <v>32</v>
      </c>
      <c r="Y29" s="5" t="s">
        <v>33</v>
      </c>
      <c r="Z29" s="5" t="s">
        <v>34</v>
      </c>
      <c r="AA29" s="5" t="s">
        <v>35</v>
      </c>
      <c r="AB29" s="5" t="s">
        <v>36</v>
      </c>
      <c r="AC29" s="5" t="s">
        <v>37</v>
      </c>
      <c r="AD29" s="5" t="s">
        <v>38</v>
      </c>
      <c r="AE29" s="5" t="s">
        <v>39</v>
      </c>
      <c r="AF29" s="5" t="s">
        <v>40</v>
      </c>
      <c r="AG29" s="5" t="s">
        <v>41</v>
      </c>
      <c r="AH29" s="5" t="s">
        <v>42</v>
      </c>
      <c r="AI29" s="5" t="s">
        <v>43</v>
      </c>
      <c r="AJ29" s="5" t="s">
        <v>44</v>
      </c>
      <c r="AK29" s="5" t="s">
        <v>45</v>
      </c>
      <c r="AL29" s="5" t="s">
        <v>46</v>
      </c>
      <c r="AM29" s="5" t="s">
        <v>47</v>
      </c>
      <c r="AN29" s="5" t="s">
        <v>48</v>
      </c>
      <c r="AO29" s="5" t="s">
        <v>49</v>
      </c>
      <c r="AP29" s="5" t="s">
        <v>50</v>
      </c>
      <c r="AQ29" s="5" t="s">
        <v>51</v>
      </c>
      <c r="AR29" s="5" t="s">
        <v>52</v>
      </c>
      <c r="AS29" s="5" t="s">
        <v>53</v>
      </c>
      <c r="AT29" s="5" t="s">
        <v>54</v>
      </c>
      <c r="AU29" s="5" t="s">
        <v>55</v>
      </c>
      <c r="AV29" s="5" t="s">
        <v>56</v>
      </c>
      <c r="AW29" s="42" t="s">
        <v>57</v>
      </c>
    </row>
    <row r="30" spans="1:49">
      <c r="A30" s="12" t="s">
        <v>8</v>
      </c>
      <c r="B30" s="18">
        <v>1.49E-2</v>
      </c>
      <c r="C30" s="18">
        <v>1.2E-2</v>
      </c>
      <c r="D30" s="13">
        <f t="shared" ref="D30:D32" si="53">B30*0.85*D$5+C30*0.15*D$8</f>
        <v>154.31279999999998</v>
      </c>
      <c r="E30" s="13">
        <f t="shared" ref="E30:E32" si="54">B30*0.85*E$5+C30*0.15*E$8</f>
        <v>156.832224</v>
      </c>
      <c r="F30" s="13">
        <f>B30*0.65*F$5+C30*0.35*F$8</f>
        <v>133.89080448000001</v>
      </c>
      <c r="G30" s="13">
        <f>$B30*0.65*G$5+$C30*0.35*G$8</f>
        <v>140.74766883840002</v>
      </c>
      <c r="H30" s="13">
        <f>$B30*0.45*H$5+$C30*0.55*H$8</f>
        <v>130.64055797145602</v>
      </c>
      <c r="I30" s="13">
        <f>$B30*0.45*I$5+$C30*0.55*I$8</f>
        <v>143.20860260917249</v>
      </c>
      <c r="J30" s="13">
        <f>$B30*0.25*J$5+$C30*0.75*J$8</f>
        <v>148.77557838805404</v>
      </c>
      <c r="K30" s="13">
        <f>$B30*0.25*K$5+$C30*0.75*K$8</f>
        <v>168.76562465909839</v>
      </c>
      <c r="L30" s="13">
        <f>$B30*0.05*L$5+$C30*0.95*L$8</f>
        <v>193.43617453364661</v>
      </c>
      <c r="M30" s="13">
        <f>$B30*0.05*M$5+$C30*0.95*M$8</f>
        <v>222.97026849633838</v>
      </c>
      <c r="N30" s="13">
        <f>C30*N$8</f>
        <v>258.87062102741629</v>
      </c>
      <c r="O30" s="13">
        <f t="shared" ref="O30:AV30" si="55">$C30*O8</f>
        <v>295.1322707096096</v>
      </c>
      <c r="P30" s="13">
        <f t="shared" si="55"/>
        <v>334.29485236637839</v>
      </c>
      <c r="Q30" s="13">
        <f t="shared" si="55"/>
        <v>376.59044055568864</v>
      </c>
      <c r="R30" s="13">
        <f t="shared" si="55"/>
        <v>422.26967580014377</v>
      </c>
      <c r="S30" s="13">
        <f t="shared" si="55"/>
        <v>471.60324986415532</v>
      </c>
      <c r="T30" s="13">
        <f t="shared" si="55"/>
        <v>524.88350985328771</v>
      </c>
      <c r="U30" s="13">
        <f t="shared" si="55"/>
        <v>582.42619064155087</v>
      </c>
      <c r="V30" s="13">
        <f t="shared" si="55"/>
        <v>644.5722858928749</v>
      </c>
      <c r="W30" s="13">
        <f t="shared" si="55"/>
        <v>711.69006876430501</v>
      </c>
      <c r="X30" s="13">
        <f t="shared" si="55"/>
        <v>784.17727426544946</v>
      </c>
      <c r="Y30" s="13">
        <f t="shared" si="55"/>
        <v>862.46345620668546</v>
      </c>
      <c r="Z30" s="13">
        <f t="shared" si="55"/>
        <v>947.01253270322036</v>
      </c>
      <c r="AA30" s="13">
        <f t="shared" si="55"/>
        <v>1038.3255353194779</v>
      </c>
      <c r="AB30" s="13">
        <f t="shared" si="55"/>
        <v>1136.9435781450363</v>
      </c>
      <c r="AC30" s="13">
        <f t="shared" si="55"/>
        <v>1243.4510643966394</v>
      </c>
      <c r="AD30" s="13">
        <f t="shared" si="55"/>
        <v>1358.4791495483707</v>
      </c>
      <c r="AE30" s="13">
        <f t="shared" si="55"/>
        <v>1482.7094815122405</v>
      </c>
      <c r="AF30" s="13">
        <f t="shared" si="55"/>
        <v>1616.87824003322</v>
      </c>
      <c r="AG30" s="13">
        <f t="shared" si="55"/>
        <v>1761.7804992358776</v>
      </c>
      <c r="AH30" s="13">
        <f t="shared" si="55"/>
        <v>1918.2749391747482</v>
      </c>
      <c r="AI30" s="13">
        <f t="shared" si="55"/>
        <v>2087.2889343087281</v>
      </c>
      <c r="AJ30" s="13">
        <f t="shared" si="55"/>
        <v>2269.8240490534267</v>
      </c>
      <c r="AK30" s="13">
        <f t="shared" si="55"/>
        <v>2466.961972977701</v>
      </c>
      <c r="AL30" s="13">
        <f t="shared" si="55"/>
        <v>2679.8709308159173</v>
      </c>
      <c r="AM30" s="13">
        <f t="shared" si="55"/>
        <v>2909.8126052811908</v>
      </c>
      <c r="AN30" s="13">
        <f t="shared" si="55"/>
        <v>3158.1496137036866</v>
      </c>
      <c r="AO30" s="13">
        <f t="shared" si="55"/>
        <v>3426.3535827999813</v>
      </c>
      <c r="AP30" s="13">
        <f t="shared" si="55"/>
        <v>3716.0138694239804</v>
      </c>
      <c r="AQ30" s="13">
        <f t="shared" si="55"/>
        <v>4028.8469789778992</v>
      </c>
      <c r="AR30" s="13">
        <f t="shared" si="55"/>
        <v>4366.7067372961319</v>
      </c>
      <c r="AS30" s="13">
        <f t="shared" si="55"/>
        <v>4731.5952762798224</v>
      </c>
      <c r="AT30" s="13">
        <f t="shared" si="55"/>
        <v>5125.6748983822081</v>
      </c>
      <c r="AU30" s="13">
        <f t="shared" si="55"/>
        <v>5551.280890252785</v>
      </c>
      <c r="AV30" s="13">
        <f t="shared" si="55"/>
        <v>6010.935361473008</v>
      </c>
      <c r="AW30" s="40">
        <f>SUM(D30:AV30)</f>
        <v>72895.724921019006</v>
      </c>
    </row>
    <row r="31" spans="1:49">
      <c r="A31" s="12" t="s">
        <v>9</v>
      </c>
      <c r="B31" s="18">
        <v>1.6500000000000001E-2</v>
      </c>
      <c r="C31" s="18">
        <v>1.4E-2</v>
      </c>
      <c r="D31" s="13">
        <f t="shared" si="53"/>
        <v>171.02160000000001</v>
      </c>
      <c r="E31" s="13">
        <f t="shared" si="54"/>
        <v>173.96092800000002</v>
      </c>
      <c r="F31" s="13">
        <f t="shared" ref="F31:F34" si="56">B31*0.65*F$5+C31*0.35*F$8</f>
        <v>149.31593856000001</v>
      </c>
      <c r="G31" s="13">
        <f t="shared" ref="G31:G34" si="57">$B31*0.65*G$5+$C31*0.35*G$8</f>
        <v>157.31561364479998</v>
      </c>
      <c r="H31" s="13">
        <f t="shared" ref="H31:I34" si="58">$B31*0.45*H$5+$C31*0.55*H$8</f>
        <v>147.64398430003203</v>
      </c>
      <c r="I31" s="13">
        <f t="shared" si="58"/>
        <v>162.30670304403461</v>
      </c>
      <c r="J31" s="13">
        <f t="shared" ref="J31:K34" si="59">$B31*0.25*J$5+$C31*0.75*J$8</f>
        <v>170.92150811939638</v>
      </c>
      <c r="K31" s="13">
        <f t="shared" si="59"/>
        <v>194.24322876894811</v>
      </c>
      <c r="L31" s="13">
        <f t="shared" ref="L31:M34" si="60">$B31*0.05*L$5+$C31*0.95*L$8</f>
        <v>225.14553695592102</v>
      </c>
      <c r="M31" s="13">
        <f t="shared" si="60"/>
        <v>259.60197991239471</v>
      </c>
      <c r="N31" s="13">
        <f>$C31*N8</f>
        <v>302.01572453198565</v>
      </c>
      <c r="O31" s="13">
        <f t="shared" ref="O31:AV31" si="61">$C31*O8</f>
        <v>344.32098249454452</v>
      </c>
      <c r="P31" s="13">
        <f t="shared" si="61"/>
        <v>390.01066109410812</v>
      </c>
      <c r="Q31" s="13">
        <f t="shared" si="61"/>
        <v>439.35551398163676</v>
      </c>
      <c r="R31" s="13">
        <f t="shared" si="61"/>
        <v>492.64795510016774</v>
      </c>
      <c r="S31" s="13">
        <f t="shared" si="61"/>
        <v>550.20379150818121</v>
      </c>
      <c r="T31" s="13">
        <f t="shared" si="61"/>
        <v>612.36409482883573</v>
      </c>
      <c r="U31" s="13">
        <f t="shared" si="61"/>
        <v>679.49722241514269</v>
      </c>
      <c r="V31" s="13">
        <f t="shared" si="61"/>
        <v>752.00100020835407</v>
      </c>
      <c r="W31" s="13">
        <f t="shared" si="61"/>
        <v>830.30508022502249</v>
      </c>
      <c r="X31" s="13">
        <f t="shared" si="61"/>
        <v>914.87348664302431</v>
      </c>
      <c r="Y31" s="13">
        <f t="shared" si="61"/>
        <v>1006.2073655744663</v>
      </c>
      <c r="Z31" s="13">
        <f t="shared" si="61"/>
        <v>1104.8479548204236</v>
      </c>
      <c r="AA31" s="13">
        <f t="shared" si="61"/>
        <v>1211.3797912060577</v>
      </c>
      <c r="AB31" s="13">
        <f t="shared" si="61"/>
        <v>1326.4341745025424</v>
      </c>
      <c r="AC31" s="13">
        <f t="shared" si="61"/>
        <v>1450.6929084627461</v>
      </c>
      <c r="AD31" s="13">
        <f t="shared" si="61"/>
        <v>1584.8923411397659</v>
      </c>
      <c r="AE31" s="13">
        <f t="shared" si="61"/>
        <v>1729.8277284309472</v>
      </c>
      <c r="AF31" s="13">
        <f t="shared" si="61"/>
        <v>1886.3579467054233</v>
      </c>
      <c r="AG31" s="13">
        <f t="shared" si="61"/>
        <v>2055.4105824418575</v>
      </c>
      <c r="AH31" s="13">
        <f t="shared" si="61"/>
        <v>2237.9874290372063</v>
      </c>
      <c r="AI31" s="13">
        <f t="shared" si="61"/>
        <v>2435.1704233601831</v>
      </c>
      <c r="AJ31" s="13">
        <f t="shared" si="61"/>
        <v>2648.1280572289979</v>
      </c>
      <c r="AK31" s="13">
        <f t="shared" si="61"/>
        <v>2878.1223018073179</v>
      </c>
      <c r="AL31" s="13">
        <f t="shared" si="61"/>
        <v>3126.5160859519037</v>
      </c>
      <c r="AM31" s="13">
        <f t="shared" si="61"/>
        <v>3394.7813728280562</v>
      </c>
      <c r="AN31" s="13">
        <f t="shared" si="61"/>
        <v>3684.5078826543008</v>
      </c>
      <c r="AO31" s="13">
        <f t="shared" si="61"/>
        <v>3997.412513266645</v>
      </c>
      <c r="AP31" s="13">
        <f t="shared" si="61"/>
        <v>4335.349514327977</v>
      </c>
      <c r="AQ31" s="13">
        <f t="shared" si="61"/>
        <v>4700.3214754742157</v>
      </c>
      <c r="AR31" s="13">
        <f t="shared" si="61"/>
        <v>5094.4911935121536</v>
      </c>
      <c r="AS31" s="13">
        <f t="shared" si="61"/>
        <v>5520.1944889931265</v>
      </c>
      <c r="AT31" s="13">
        <f t="shared" si="61"/>
        <v>5979.9540481125769</v>
      </c>
      <c r="AU31" s="13">
        <f t="shared" si="61"/>
        <v>6476.4943719615831</v>
      </c>
      <c r="AV31" s="13">
        <f t="shared" si="61"/>
        <v>7012.7579217185094</v>
      </c>
      <c r="AW31" s="40">
        <f t="shared" ref="AW31:AW34" si="62">SUM(D31:AV31)</f>
        <v>84997.312407855527</v>
      </c>
    </row>
    <row r="32" spans="1:49">
      <c r="A32" s="12" t="s">
        <v>10</v>
      </c>
      <c r="B32" s="18">
        <v>1.55E-2</v>
      </c>
      <c r="C32" s="18">
        <v>1.2E-2</v>
      </c>
      <c r="D32" s="13">
        <f t="shared" si="53"/>
        <v>160.43279999999999</v>
      </c>
      <c r="E32" s="13">
        <f t="shared" si="54"/>
        <v>162.952224</v>
      </c>
      <c r="F32" s="13">
        <f t="shared" si="56"/>
        <v>138.57080447999999</v>
      </c>
      <c r="G32" s="13">
        <f t="shared" si="57"/>
        <v>145.4276688384</v>
      </c>
      <c r="H32" s="13">
        <f t="shared" si="58"/>
        <v>133.88055797145603</v>
      </c>
      <c r="I32" s="13">
        <f t="shared" si="58"/>
        <v>146.4486026091725</v>
      </c>
      <c r="J32" s="13">
        <f t="shared" si="59"/>
        <v>150.57557838805405</v>
      </c>
      <c r="K32" s="13">
        <f t="shared" si="59"/>
        <v>170.56562465909838</v>
      </c>
      <c r="L32" s="13">
        <f t="shared" si="60"/>
        <v>193.79617453364662</v>
      </c>
      <c r="M32" s="13">
        <f t="shared" si="60"/>
        <v>223.33026849633839</v>
      </c>
      <c r="N32" s="13">
        <f t="shared" ref="N32:AV32" si="63">$C32*N8</f>
        <v>258.87062102741629</v>
      </c>
      <c r="O32" s="13">
        <f t="shared" si="63"/>
        <v>295.1322707096096</v>
      </c>
      <c r="P32" s="13">
        <f t="shared" si="63"/>
        <v>334.29485236637839</v>
      </c>
      <c r="Q32" s="13">
        <f t="shared" si="63"/>
        <v>376.59044055568864</v>
      </c>
      <c r="R32" s="13">
        <f t="shared" si="63"/>
        <v>422.26967580014377</v>
      </c>
      <c r="S32" s="13">
        <f t="shared" si="63"/>
        <v>471.60324986415532</v>
      </c>
      <c r="T32" s="13">
        <f t="shared" si="63"/>
        <v>524.88350985328771</v>
      </c>
      <c r="U32" s="13">
        <f t="shared" si="63"/>
        <v>582.42619064155087</v>
      </c>
      <c r="V32" s="13">
        <f t="shared" si="63"/>
        <v>644.5722858928749</v>
      </c>
      <c r="W32" s="13">
        <f t="shared" si="63"/>
        <v>711.69006876430501</v>
      </c>
      <c r="X32" s="13">
        <f t="shared" si="63"/>
        <v>784.17727426544946</v>
      </c>
      <c r="Y32" s="13">
        <f t="shared" si="63"/>
        <v>862.46345620668546</v>
      </c>
      <c r="Z32" s="13">
        <f t="shared" si="63"/>
        <v>947.01253270322036</v>
      </c>
      <c r="AA32" s="13">
        <f t="shared" si="63"/>
        <v>1038.3255353194779</v>
      </c>
      <c r="AB32" s="13">
        <f t="shared" si="63"/>
        <v>1136.9435781450363</v>
      </c>
      <c r="AC32" s="13">
        <f t="shared" si="63"/>
        <v>1243.4510643966394</v>
      </c>
      <c r="AD32" s="13">
        <f t="shared" si="63"/>
        <v>1358.4791495483707</v>
      </c>
      <c r="AE32" s="13">
        <f t="shared" si="63"/>
        <v>1482.7094815122405</v>
      </c>
      <c r="AF32" s="13">
        <f t="shared" si="63"/>
        <v>1616.87824003322</v>
      </c>
      <c r="AG32" s="13">
        <f t="shared" si="63"/>
        <v>1761.7804992358776</v>
      </c>
      <c r="AH32" s="13">
        <f t="shared" si="63"/>
        <v>1918.2749391747482</v>
      </c>
      <c r="AI32" s="13">
        <f t="shared" si="63"/>
        <v>2087.2889343087281</v>
      </c>
      <c r="AJ32" s="13">
        <f t="shared" si="63"/>
        <v>2269.8240490534267</v>
      </c>
      <c r="AK32" s="13">
        <f t="shared" si="63"/>
        <v>2466.961972977701</v>
      </c>
      <c r="AL32" s="13">
        <f t="shared" si="63"/>
        <v>2679.8709308159173</v>
      </c>
      <c r="AM32" s="13">
        <f t="shared" si="63"/>
        <v>2909.8126052811908</v>
      </c>
      <c r="AN32" s="13">
        <f t="shared" si="63"/>
        <v>3158.1496137036866</v>
      </c>
      <c r="AO32" s="13">
        <f t="shared" si="63"/>
        <v>3426.3535827999813</v>
      </c>
      <c r="AP32" s="13">
        <f t="shared" si="63"/>
        <v>3716.0138694239804</v>
      </c>
      <c r="AQ32" s="13">
        <f t="shared" si="63"/>
        <v>4028.8469789778992</v>
      </c>
      <c r="AR32" s="13">
        <f t="shared" si="63"/>
        <v>4366.7067372961319</v>
      </c>
      <c r="AS32" s="13">
        <f t="shared" si="63"/>
        <v>4731.5952762798224</v>
      </c>
      <c r="AT32" s="13">
        <f t="shared" si="63"/>
        <v>5125.6748983822081</v>
      </c>
      <c r="AU32" s="13">
        <f t="shared" si="63"/>
        <v>5551.280890252785</v>
      </c>
      <c r="AV32" s="13">
        <f t="shared" si="63"/>
        <v>6010.935361473008</v>
      </c>
      <c r="AW32" s="40">
        <f t="shared" si="62"/>
        <v>72928.124921019</v>
      </c>
    </row>
    <row r="33" spans="1:49">
      <c r="A33" s="12" t="s">
        <v>11</v>
      </c>
      <c r="B33" s="18">
        <v>1.5100000000000001E-2</v>
      </c>
      <c r="C33" s="18">
        <v>1.9E-2</v>
      </c>
      <c r="D33" s="13">
        <f>B33*0.85*D$5+C33*0.15*D$8</f>
        <v>157.71360000000001</v>
      </c>
      <c r="E33" s="13">
        <f>B33*0.85*E$5+C33*0.15*E$8</f>
        <v>161.70268800000002</v>
      </c>
      <c r="F33" s="13">
        <f t="shared" si="56"/>
        <v>145.75877376000003</v>
      </c>
      <c r="G33" s="13">
        <f t="shared" si="57"/>
        <v>156.61547566080003</v>
      </c>
      <c r="H33" s="13">
        <f t="shared" si="58"/>
        <v>160.99255012147205</v>
      </c>
      <c r="I33" s="13">
        <f t="shared" si="58"/>
        <v>180.89195413118981</v>
      </c>
      <c r="J33" s="13">
        <f t="shared" si="59"/>
        <v>210.08633244775223</v>
      </c>
      <c r="K33" s="13">
        <f t="shared" si="59"/>
        <v>241.73723904357243</v>
      </c>
      <c r="L33" s="13">
        <f t="shared" si="60"/>
        <v>301.17894301160715</v>
      </c>
      <c r="M33" s="13">
        <f t="shared" si="60"/>
        <v>347.94125845253575</v>
      </c>
      <c r="N33" s="13">
        <f t="shared" ref="N33:AV33" si="64">$C33*N8</f>
        <v>409.87848329340909</v>
      </c>
      <c r="O33" s="13">
        <f t="shared" si="64"/>
        <v>467.2927619568818</v>
      </c>
      <c r="P33" s="13">
        <f t="shared" si="64"/>
        <v>529.30018291343242</v>
      </c>
      <c r="Q33" s="13">
        <f t="shared" si="64"/>
        <v>596.26819754650705</v>
      </c>
      <c r="R33" s="13">
        <f t="shared" si="64"/>
        <v>668.59365335022767</v>
      </c>
      <c r="S33" s="13">
        <f t="shared" si="64"/>
        <v>746.70514561824587</v>
      </c>
      <c r="T33" s="13">
        <f t="shared" si="64"/>
        <v>831.06555726770557</v>
      </c>
      <c r="U33" s="13">
        <f t="shared" si="64"/>
        <v>922.1748018491221</v>
      </c>
      <c r="V33" s="13">
        <f t="shared" si="64"/>
        <v>1020.5727859970519</v>
      </c>
      <c r="W33" s="13">
        <f t="shared" si="64"/>
        <v>1126.842608876816</v>
      </c>
      <c r="X33" s="13">
        <f t="shared" si="64"/>
        <v>1241.6140175869616</v>
      </c>
      <c r="Y33" s="13">
        <f t="shared" si="64"/>
        <v>1365.5671389939184</v>
      </c>
      <c r="Z33" s="13">
        <f t="shared" si="64"/>
        <v>1499.4365101134322</v>
      </c>
      <c r="AA33" s="13">
        <f t="shared" si="64"/>
        <v>1644.0154309225068</v>
      </c>
      <c r="AB33" s="13">
        <f t="shared" si="64"/>
        <v>1800.1606653963074</v>
      </c>
      <c r="AC33" s="13">
        <f t="shared" si="64"/>
        <v>1968.7975186280123</v>
      </c>
      <c r="AD33" s="13">
        <f t="shared" si="64"/>
        <v>2150.9253201182537</v>
      </c>
      <c r="AE33" s="13">
        <f t="shared" si="64"/>
        <v>2347.623345727714</v>
      </c>
      <c r="AF33" s="13">
        <f t="shared" si="64"/>
        <v>2560.0572133859314</v>
      </c>
      <c r="AG33" s="13">
        <f t="shared" si="64"/>
        <v>2789.4857904568062</v>
      </c>
      <c r="AH33" s="13">
        <f t="shared" si="64"/>
        <v>3037.2686536933511</v>
      </c>
      <c r="AI33" s="13">
        <f t="shared" si="64"/>
        <v>3304.8741459888197</v>
      </c>
      <c r="AJ33" s="13">
        <f t="shared" si="64"/>
        <v>3593.8880776679252</v>
      </c>
      <c r="AK33" s="13">
        <f t="shared" si="64"/>
        <v>3906.0231238813599</v>
      </c>
      <c r="AL33" s="13">
        <f t="shared" si="64"/>
        <v>4243.1289737918687</v>
      </c>
      <c r="AM33" s="13">
        <f t="shared" si="64"/>
        <v>4607.2032916952185</v>
      </c>
      <c r="AN33" s="13">
        <f t="shared" si="64"/>
        <v>5000.4035550308363</v>
      </c>
      <c r="AO33" s="13">
        <f t="shared" si="64"/>
        <v>5425.0598394333038</v>
      </c>
      <c r="AP33" s="13">
        <f t="shared" si="64"/>
        <v>5883.6886265879684</v>
      </c>
      <c r="AQ33" s="13">
        <f t="shared" si="64"/>
        <v>6379.0077167150066</v>
      </c>
      <c r="AR33" s="13">
        <f t="shared" si="64"/>
        <v>6913.9523340522082</v>
      </c>
      <c r="AS33" s="13">
        <f t="shared" si="64"/>
        <v>7491.6925207763852</v>
      </c>
      <c r="AT33" s="13">
        <f t="shared" si="64"/>
        <v>8115.6519224384965</v>
      </c>
      <c r="AU33" s="13">
        <f t="shared" si="64"/>
        <v>8789.5280762335769</v>
      </c>
      <c r="AV33" s="13">
        <f t="shared" si="64"/>
        <v>9517.3143223322622</v>
      </c>
      <c r="AW33" s="40">
        <f>SUM(D33:AV33)</f>
        <v>114959.68112494677</v>
      </c>
    </row>
    <row r="34" spans="1:49">
      <c r="A34" s="21" t="s">
        <v>62</v>
      </c>
      <c r="B34" s="18">
        <v>4.7000000000000002E-3</v>
      </c>
      <c r="C34" s="18">
        <v>1.2500000000000001E-2</v>
      </c>
      <c r="D34" s="13">
        <f>B34*0.85*D$5+C34*0.15*D$8</f>
        <v>50.370000000000005</v>
      </c>
      <c r="E34" s="13">
        <f>B34*0.85*E$5+C34*0.15*E$8</f>
        <v>52.994400000000006</v>
      </c>
      <c r="F34" s="13">
        <f t="shared" si="56"/>
        <v>55.067088000000005</v>
      </c>
      <c r="G34" s="13">
        <f t="shared" si="57"/>
        <v>62.209655040000001</v>
      </c>
      <c r="H34" s="13">
        <f t="shared" si="58"/>
        <v>77.65141455360002</v>
      </c>
      <c r="I34" s="13">
        <f t="shared" si="58"/>
        <v>90.743127717888029</v>
      </c>
      <c r="J34" s="13">
        <f t="shared" si="59"/>
        <v>122.51206082088964</v>
      </c>
      <c r="K34" s="13">
        <f t="shared" si="59"/>
        <v>143.33502568656081</v>
      </c>
      <c r="L34" s="13">
        <f t="shared" si="60"/>
        <v>195.00351513921521</v>
      </c>
      <c r="M34" s="13">
        <f t="shared" si="60"/>
        <v>225.76819635035247</v>
      </c>
      <c r="N34" s="13">
        <f t="shared" ref="N34:AV34" si="65">$C34*N8</f>
        <v>269.65689690355862</v>
      </c>
      <c r="O34" s="13">
        <f t="shared" si="65"/>
        <v>307.42944865584332</v>
      </c>
      <c r="P34" s="13">
        <f t="shared" si="65"/>
        <v>348.22380454831085</v>
      </c>
      <c r="Q34" s="13">
        <f t="shared" si="65"/>
        <v>392.2817089121757</v>
      </c>
      <c r="R34" s="13">
        <f t="shared" si="65"/>
        <v>439.86424562514981</v>
      </c>
      <c r="S34" s="13">
        <f t="shared" si="65"/>
        <v>491.2533852751618</v>
      </c>
      <c r="T34" s="13">
        <f t="shared" si="65"/>
        <v>546.75365609717471</v>
      </c>
      <c r="U34" s="13">
        <f t="shared" si="65"/>
        <v>606.69394858494877</v>
      </c>
      <c r="V34" s="13">
        <f t="shared" si="65"/>
        <v>671.42946447174472</v>
      </c>
      <c r="W34" s="13">
        <f t="shared" si="65"/>
        <v>741.34382162948441</v>
      </c>
      <c r="X34" s="13">
        <f t="shared" si="65"/>
        <v>816.85132735984325</v>
      </c>
      <c r="Y34" s="13">
        <f t="shared" si="65"/>
        <v>898.39943354863067</v>
      </c>
      <c r="Z34" s="13">
        <f t="shared" si="65"/>
        <v>986.47138823252124</v>
      </c>
      <c r="AA34" s="13">
        <f t="shared" si="65"/>
        <v>1081.5890992911229</v>
      </c>
      <c r="AB34" s="13">
        <f t="shared" si="65"/>
        <v>1184.316227234413</v>
      </c>
      <c r="AC34" s="13">
        <f t="shared" si="65"/>
        <v>1295.2615254131661</v>
      </c>
      <c r="AD34" s="13">
        <f t="shared" si="65"/>
        <v>1415.0824474462197</v>
      </c>
      <c r="AE34" s="13">
        <f t="shared" si="65"/>
        <v>1544.4890432419172</v>
      </c>
      <c r="AF34" s="13">
        <f t="shared" si="65"/>
        <v>1684.2481667012707</v>
      </c>
      <c r="AG34" s="13">
        <f t="shared" si="65"/>
        <v>1835.1880200373726</v>
      </c>
      <c r="AH34" s="13">
        <f t="shared" si="65"/>
        <v>1998.2030616403626</v>
      </c>
      <c r="AI34" s="13">
        <f t="shared" si="65"/>
        <v>2174.2593065715919</v>
      </c>
      <c r="AJ34" s="13">
        <f t="shared" si="65"/>
        <v>2364.4000510973196</v>
      </c>
      <c r="AK34" s="13">
        <f t="shared" si="65"/>
        <v>2569.7520551851053</v>
      </c>
      <c r="AL34" s="13">
        <f t="shared" si="65"/>
        <v>2791.5322195999142</v>
      </c>
      <c r="AM34" s="13">
        <f t="shared" si="65"/>
        <v>3031.0547971679075</v>
      </c>
      <c r="AN34" s="13">
        <f t="shared" si="65"/>
        <v>3289.7391809413402</v>
      </c>
      <c r="AO34" s="13">
        <f t="shared" si="65"/>
        <v>3569.1183154166474</v>
      </c>
      <c r="AP34" s="13">
        <f t="shared" si="65"/>
        <v>3870.8477806499795</v>
      </c>
      <c r="AQ34" s="13">
        <f t="shared" si="65"/>
        <v>4196.7156031019786</v>
      </c>
      <c r="AR34" s="13">
        <f t="shared" si="65"/>
        <v>4548.6528513501371</v>
      </c>
      <c r="AS34" s="13">
        <f t="shared" si="65"/>
        <v>4928.7450794581491</v>
      </c>
      <c r="AT34" s="13">
        <f t="shared" si="65"/>
        <v>5339.2446858148005</v>
      </c>
      <c r="AU34" s="13">
        <f t="shared" si="65"/>
        <v>5782.5842606799852</v>
      </c>
      <c r="AV34" s="13">
        <f t="shared" si="65"/>
        <v>6261.3910015343836</v>
      </c>
      <c r="AW34" s="40">
        <f t="shared" si="62"/>
        <v>75348.721792728145</v>
      </c>
    </row>
    <row r="35" spans="1:49">
      <c r="A35" s="20"/>
      <c r="B35" s="19"/>
      <c r="C35" s="19" t="s">
        <v>4</v>
      </c>
      <c r="D35" s="28" t="s">
        <v>4</v>
      </c>
      <c r="E35" s="28"/>
      <c r="F35" s="28"/>
      <c r="G35" s="28"/>
      <c r="H35" s="28"/>
      <c r="I35" s="28"/>
      <c r="J35" s="28"/>
      <c r="K35" s="28"/>
      <c r="L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</row>
    <row r="36" spans="1:49">
      <c r="A36" s="20" t="s">
        <v>73</v>
      </c>
      <c r="B36" s="19"/>
      <c r="C36" s="19"/>
      <c r="D36" s="28"/>
      <c r="E36" s="28"/>
      <c r="F36" s="28"/>
      <c r="G36" s="28"/>
      <c r="H36" s="28"/>
      <c r="I36" s="28"/>
      <c r="J36" s="28"/>
      <c r="K36" s="28"/>
      <c r="L36" s="28"/>
      <c r="M36" s="35"/>
      <c r="N36" s="28"/>
      <c r="O36" s="28"/>
      <c r="P36" s="28"/>
      <c r="R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</row>
    <row r="37" spans="1:49">
      <c r="A37" s="20" t="s">
        <v>84</v>
      </c>
      <c r="B37" s="19"/>
      <c r="C37" s="19"/>
      <c r="D37" s="28"/>
      <c r="E37" s="28"/>
      <c r="F37" s="28"/>
      <c r="G37" s="28"/>
      <c r="H37" s="28"/>
      <c r="I37" s="28"/>
      <c r="J37" s="28"/>
      <c r="K37" s="28"/>
      <c r="L37" s="28"/>
      <c r="M37" s="35"/>
      <c r="N37" s="28"/>
      <c r="O37" s="28"/>
      <c r="P37" s="28"/>
      <c r="R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</row>
    <row r="38" spans="1:49">
      <c r="B38" s="19"/>
      <c r="C38" s="19"/>
      <c r="D38" s="28"/>
      <c r="E38" s="28"/>
      <c r="F38" s="28"/>
      <c r="G38" s="28"/>
      <c r="H38" s="28"/>
      <c r="I38" s="28"/>
      <c r="J38" s="28"/>
      <c r="K38" s="28"/>
      <c r="L38" s="28"/>
      <c r="M38" s="35"/>
      <c r="N38" s="28"/>
      <c r="O38" s="28"/>
      <c r="P38" s="28"/>
      <c r="R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</row>
    <row r="39" spans="1:49">
      <c r="A39" s="29" t="s">
        <v>66</v>
      </c>
      <c r="B39" s="19"/>
      <c r="C39" s="19"/>
      <c r="D39" s="28"/>
      <c r="E39" s="28"/>
      <c r="F39" s="28"/>
      <c r="G39" s="28"/>
      <c r="H39" s="28"/>
      <c r="I39" s="28"/>
      <c r="J39" s="28"/>
      <c r="K39" s="28"/>
      <c r="L39" s="28"/>
      <c r="M39" s="35"/>
      <c r="N39" s="28"/>
      <c r="O39" s="28"/>
      <c r="P39" s="28"/>
      <c r="R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</row>
    <row r="40" spans="1:49">
      <c r="A40" s="27" t="s">
        <v>77</v>
      </c>
      <c r="B40" s="19"/>
      <c r="C40" s="1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</row>
    <row r="41" spans="1:49">
      <c r="A41" s="27" t="s">
        <v>78</v>
      </c>
      <c r="B41" s="19"/>
      <c r="C41" s="1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</row>
    <row r="42" spans="1:49">
      <c r="A42" s="27" t="s">
        <v>76</v>
      </c>
      <c r="B42" s="19"/>
      <c r="C42" s="1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</row>
    <row r="43" spans="1:49">
      <c r="A43" s="43" t="s">
        <v>67</v>
      </c>
      <c r="B43" s="19"/>
      <c r="C43" s="1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</row>
    <row r="44" spans="1:49">
      <c r="A44" s="43" t="s">
        <v>74</v>
      </c>
    </row>
  </sheetData>
  <pageMargins left="0.7" right="0.7" top="0.75" bottom="0.75" header="0.3" footer="0.3"/>
  <pageSetup orientation="portrait" horizontalDpi="300" verticalDpi="300" r:id="rId1"/>
  <ignoredErrors>
    <ignoredError sqref="E6:F6 G6:J6 K6:AV6 N31 D33: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 </cp:lastModifiedBy>
  <dcterms:created xsi:type="dcterms:W3CDTF">2012-06-06T12:13:32Z</dcterms:created>
  <dcterms:modified xsi:type="dcterms:W3CDTF">2013-02-19T00:13:52Z</dcterms:modified>
</cp:coreProperties>
</file>